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ick\Desktop\"/>
    </mc:Choice>
  </mc:AlternateContent>
  <bookViews>
    <workbookView xWindow="0" yWindow="495" windowWidth="24825" windowHeight="15495"/>
  </bookViews>
  <sheets>
    <sheet name="Quads_sett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D72" i="1"/>
  <c r="D71" i="1"/>
  <c r="D70" i="1"/>
  <c r="D69" i="1"/>
  <c r="D68" i="1"/>
  <c r="D67" i="1"/>
  <c r="D66" i="1"/>
  <c r="D65" i="1"/>
  <c r="D64" i="1"/>
  <c r="D63" i="1"/>
  <c r="D62" i="1"/>
  <c r="D61" i="1"/>
  <c r="D81" i="1"/>
  <c r="D80" i="1"/>
  <c r="D79" i="1"/>
  <c r="D78" i="1"/>
  <c r="D77" i="1"/>
  <c r="D76" i="1"/>
  <c r="D75" i="1"/>
  <c r="D74" i="1"/>
  <c r="D7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M32" i="1"/>
  <c r="M31" i="1"/>
  <c r="M30" i="1"/>
  <c r="M29" i="1"/>
  <c r="M28" i="1"/>
  <c r="M27" i="1"/>
  <c r="M26" i="1"/>
  <c r="M24" i="1"/>
  <c r="M23" i="1"/>
  <c r="M22" i="1"/>
  <c r="M21" i="1"/>
  <c r="M20" i="1"/>
  <c r="M19" i="1"/>
  <c r="M18" i="1"/>
  <c r="M17" i="1"/>
  <c r="M16" i="1"/>
  <c r="M15" i="1"/>
  <c r="M25" i="1"/>
  <c r="N8" i="1" l="1"/>
  <c r="N9" i="1"/>
  <c r="C26" i="1"/>
  <c r="C27" i="1"/>
  <c r="C28" i="1" s="1"/>
  <c r="C29" i="1" s="1"/>
  <c r="C30" i="1" s="1"/>
  <c r="C31" i="1" s="1"/>
  <c r="N7" i="1"/>
  <c r="N5" i="1"/>
  <c r="C72" i="1"/>
  <c r="H6" i="1"/>
  <c r="H7" i="1" s="1"/>
  <c r="K61" i="1"/>
  <c r="K73" i="1"/>
  <c r="G61" i="1"/>
  <c r="G73" i="1"/>
  <c r="K62" i="1"/>
  <c r="G62" i="1"/>
  <c r="H62" i="1" s="1"/>
  <c r="I62" i="1" s="1"/>
  <c r="G63" i="1"/>
  <c r="G64" i="1"/>
  <c r="H64" i="1" s="1"/>
  <c r="I64" i="1" s="1"/>
  <c r="G65" i="1"/>
  <c r="G66" i="1"/>
  <c r="H66" i="1" s="1"/>
  <c r="I66" i="1" s="1"/>
  <c r="G67" i="1"/>
  <c r="G68" i="1"/>
  <c r="H68" i="1" s="1"/>
  <c r="I68" i="1" s="1"/>
  <c r="G69" i="1"/>
  <c r="G70" i="1"/>
  <c r="H70" i="1" s="1"/>
  <c r="I70" i="1" s="1"/>
  <c r="G71" i="1"/>
  <c r="G72" i="1"/>
  <c r="H72" i="1" s="1"/>
  <c r="I72" i="1" s="1"/>
  <c r="C74" i="1"/>
  <c r="G81" i="1"/>
  <c r="H81" i="1" s="1"/>
  <c r="I81" i="1" s="1"/>
  <c r="K81" i="1"/>
  <c r="G80" i="1"/>
  <c r="H80" i="1" s="1"/>
  <c r="I80" i="1" s="1"/>
  <c r="K80" i="1"/>
  <c r="G79" i="1"/>
  <c r="K79" i="1"/>
  <c r="G78" i="1"/>
  <c r="H78" i="1"/>
  <c r="I78" i="1" s="1"/>
  <c r="K78" i="1"/>
  <c r="G77" i="1"/>
  <c r="H77" i="1" s="1"/>
  <c r="G76" i="1"/>
  <c r="G75" i="1"/>
  <c r="H75" i="1" s="1"/>
  <c r="I75" i="1" s="1"/>
  <c r="G74" i="1"/>
  <c r="K64" i="1"/>
  <c r="L64" i="1" s="1"/>
  <c r="K65" i="1"/>
  <c r="K66" i="1"/>
  <c r="L66" i="1" s="1"/>
  <c r="K67" i="1"/>
  <c r="K68" i="1"/>
  <c r="L68" i="1" s="1"/>
  <c r="K69" i="1"/>
  <c r="K70" i="1"/>
  <c r="L70" i="1" s="1"/>
  <c r="K71" i="1"/>
  <c r="K72" i="1"/>
  <c r="L72" i="1" s="1"/>
  <c r="K74" i="1"/>
  <c r="K75" i="1"/>
  <c r="L75" i="1" s="1"/>
  <c r="K76" i="1"/>
  <c r="K77" i="1"/>
  <c r="L77" i="1" s="1"/>
  <c r="K63" i="1"/>
  <c r="I77" i="1"/>
  <c r="K32" i="1"/>
  <c r="K25" i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L25" i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15" i="1"/>
  <c r="L15" i="1" s="1"/>
  <c r="K38" i="1"/>
  <c r="K48" i="1"/>
  <c r="K39" i="1"/>
  <c r="G38" i="1"/>
  <c r="G48" i="1"/>
  <c r="G39" i="1"/>
  <c r="G40" i="1"/>
  <c r="H40" i="1" s="1"/>
  <c r="I40" i="1" s="1"/>
  <c r="K40" i="1"/>
  <c r="L40" i="1" s="1"/>
  <c r="K42" i="1"/>
  <c r="K43" i="1"/>
  <c r="L43" i="1" s="1"/>
  <c r="K44" i="1"/>
  <c r="K45" i="1"/>
  <c r="L45" i="1" s="1"/>
  <c r="K46" i="1"/>
  <c r="K47" i="1"/>
  <c r="L47" i="1" s="1"/>
  <c r="K49" i="1"/>
  <c r="K50" i="1"/>
  <c r="L50" i="1" s="1"/>
  <c r="K51" i="1"/>
  <c r="K52" i="1"/>
  <c r="L52" i="1" s="1"/>
  <c r="K41" i="1"/>
  <c r="G41" i="1"/>
  <c r="G42" i="1"/>
  <c r="H42" i="1" s="1"/>
  <c r="I42" i="1" s="1"/>
  <c r="G43" i="1"/>
  <c r="G44" i="1"/>
  <c r="H44" i="1" s="1"/>
  <c r="I44" i="1" s="1"/>
  <c r="G45" i="1"/>
  <c r="G46" i="1"/>
  <c r="H46" i="1" s="1"/>
  <c r="I46" i="1" s="1"/>
  <c r="G47" i="1"/>
  <c r="G52" i="1"/>
  <c r="H52" i="1" s="1"/>
  <c r="I52" i="1" s="1"/>
  <c r="G51" i="1"/>
  <c r="G50" i="1"/>
  <c r="H50" i="1" s="1"/>
  <c r="I50" i="1" s="1"/>
  <c r="G49" i="1"/>
  <c r="H48" i="1"/>
  <c r="I48" i="1" s="1"/>
  <c r="C49" i="1"/>
  <c r="C50" i="1" s="1"/>
  <c r="C47" i="1"/>
  <c r="C46" i="1" s="1"/>
  <c r="D47" i="1"/>
  <c r="D48" i="1"/>
  <c r="D49" i="1"/>
  <c r="G25" i="1"/>
  <c r="H25" i="1" s="1"/>
  <c r="I25" i="1" s="1"/>
  <c r="G15" i="1"/>
  <c r="H15" i="1" s="1"/>
  <c r="I15" i="1" s="1"/>
  <c r="C24" i="1"/>
  <c r="C23" i="1"/>
  <c r="C22" i="1" s="1"/>
  <c r="C21" i="1" s="1"/>
  <c r="G16" i="1"/>
  <c r="H16" i="1" s="1"/>
  <c r="I16" i="1" s="1"/>
  <c r="G17" i="1"/>
  <c r="G18" i="1"/>
  <c r="H18" i="1" s="1"/>
  <c r="I18" i="1" s="1"/>
  <c r="G29" i="1"/>
  <c r="H29" i="1" s="1"/>
  <c r="I29" i="1" s="1"/>
  <c r="G24" i="1"/>
  <c r="N6" i="1"/>
  <c r="G19" i="1"/>
  <c r="H19" i="1"/>
  <c r="I19" i="1" s="1"/>
  <c r="D25" i="1"/>
  <c r="D23" i="1"/>
  <c r="D24" i="1"/>
  <c r="D26" i="1"/>
  <c r="G20" i="1"/>
  <c r="H20" i="1" s="1"/>
  <c r="I20" i="1" s="1"/>
  <c r="G21" i="1"/>
  <c r="H21" i="1" s="1"/>
  <c r="I21" i="1" s="1"/>
  <c r="G22" i="1"/>
  <c r="G23" i="1"/>
  <c r="H23" i="1" s="1"/>
  <c r="I23" i="1" s="1"/>
  <c r="H24" i="1"/>
  <c r="I24" i="1" s="1"/>
  <c r="G26" i="1"/>
  <c r="H26" i="1" s="1"/>
  <c r="I26" i="1" s="1"/>
  <c r="G27" i="1"/>
  <c r="H27" i="1" s="1"/>
  <c r="I27" i="1" s="1"/>
  <c r="G28" i="1"/>
  <c r="G30" i="1"/>
  <c r="H30" i="1" s="1"/>
  <c r="I30" i="1" s="1"/>
  <c r="G31" i="1"/>
  <c r="H31" i="1" s="1"/>
  <c r="I31" i="1" s="1"/>
  <c r="G32" i="1"/>
  <c r="H32" i="1" s="1"/>
  <c r="I32" i="1" s="1"/>
  <c r="E23" i="1" l="1"/>
  <c r="D28" i="1"/>
  <c r="E49" i="1"/>
  <c r="E25" i="1"/>
  <c r="D27" i="1"/>
  <c r="L41" i="1"/>
  <c r="L51" i="1"/>
  <c r="L49" i="1"/>
  <c r="L46" i="1"/>
  <c r="L44" i="1"/>
  <c r="L42" i="1"/>
  <c r="H38" i="1"/>
  <c r="I38" i="1" s="1"/>
  <c r="L39" i="1"/>
  <c r="H74" i="1"/>
  <c r="I74" i="1" s="1"/>
  <c r="H76" i="1"/>
  <c r="I76" i="1" s="1"/>
  <c r="H79" i="1"/>
  <c r="I79" i="1" s="1"/>
  <c r="L81" i="1"/>
  <c r="H71" i="1"/>
  <c r="I71" i="1" s="1"/>
  <c r="H69" i="1"/>
  <c r="I69" i="1" s="1"/>
  <c r="H67" i="1"/>
  <c r="I67" i="1" s="1"/>
  <c r="H65" i="1"/>
  <c r="I65" i="1" s="1"/>
  <c r="H63" i="1"/>
  <c r="I63" i="1" s="1"/>
  <c r="C20" i="1"/>
  <c r="D21" i="1"/>
  <c r="E21" i="1" s="1"/>
  <c r="C32" i="1"/>
  <c r="D32" i="1" s="1"/>
  <c r="E32" i="1" s="1"/>
  <c r="D31" i="1"/>
  <c r="E31" i="1" s="1"/>
  <c r="C51" i="1"/>
  <c r="D50" i="1"/>
  <c r="C75" i="1"/>
  <c r="L61" i="1"/>
  <c r="L73" i="1"/>
  <c r="C71" i="1"/>
  <c r="E72" i="1"/>
  <c r="E27" i="1"/>
  <c r="H28" i="1"/>
  <c r="I28" i="1" s="1"/>
  <c r="H22" i="1"/>
  <c r="I22" i="1" s="1"/>
  <c r="D29" i="1"/>
  <c r="E29" i="1" s="1"/>
  <c r="D22" i="1"/>
  <c r="D30" i="1"/>
  <c r="H17" i="1"/>
  <c r="I17" i="1" s="1"/>
  <c r="E47" i="1"/>
  <c r="C45" i="1"/>
  <c r="D46" i="1"/>
  <c r="H39" i="1"/>
  <c r="I39" i="1" s="1"/>
  <c r="L63" i="1"/>
  <c r="L76" i="1"/>
  <c r="L74" i="1"/>
  <c r="L79" i="1"/>
  <c r="L62" i="1"/>
  <c r="H49" i="1"/>
  <c r="I49" i="1" s="1"/>
  <c r="H51" i="1"/>
  <c r="I51" i="1" s="1"/>
  <c r="H47" i="1"/>
  <c r="I47" i="1" s="1"/>
  <c r="H45" i="1"/>
  <c r="I45" i="1" s="1"/>
  <c r="H43" i="1"/>
  <c r="I43" i="1" s="1"/>
  <c r="H41" i="1"/>
  <c r="I41" i="1" s="1"/>
  <c r="L32" i="1"/>
  <c r="L71" i="1"/>
  <c r="L69" i="1"/>
  <c r="L67" i="1"/>
  <c r="L65" i="1"/>
  <c r="L78" i="1"/>
  <c r="L80" i="1"/>
  <c r="E74" i="1"/>
  <c r="E30" i="1"/>
  <c r="E28" i="1"/>
  <c r="E26" i="1"/>
  <c r="E24" i="1"/>
  <c r="E22" i="1"/>
  <c r="E46" i="1"/>
  <c r="E48" i="1"/>
  <c r="E50" i="1"/>
  <c r="L38" i="1"/>
  <c r="L48" i="1"/>
  <c r="E73" i="1"/>
  <c r="H61" i="1"/>
  <c r="I61" i="1" s="1"/>
  <c r="H73" i="1"/>
  <c r="I73" i="1" s="1"/>
  <c r="C44" i="1" l="1"/>
  <c r="D45" i="1"/>
  <c r="E45" i="1" s="1"/>
  <c r="E71" i="1"/>
  <c r="C70" i="1"/>
  <c r="C76" i="1"/>
  <c r="E75" i="1"/>
  <c r="C52" i="1"/>
  <c r="D52" i="1" s="1"/>
  <c r="E52" i="1" s="1"/>
  <c r="D51" i="1"/>
  <c r="E51" i="1" s="1"/>
  <c r="C19" i="1"/>
  <c r="D20" i="1"/>
  <c r="E20" i="1" s="1"/>
  <c r="D19" i="1" l="1"/>
  <c r="E19" i="1" s="1"/>
  <c r="C18" i="1"/>
  <c r="C77" i="1"/>
  <c r="E76" i="1"/>
  <c r="C43" i="1"/>
  <c r="D44" i="1"/>
  <c r="E44" i="1" s="1"/>
  <c r="C69" i="1"/>
  <c r="E70" i="1"/>
  <c r="C17" i="1" l="1"/>
  <c r="D18" i="1"/>
  <c r="E18" i="1" s="1"/>
  <c r="C68" i="1"/>
  <c r="E69" i="1"/>
  <c r="C42" i="1"/>
  <c r="D43" i="1"/>
  <c r="E43" i="1" s="1"/>
  <c r="E77" i="1"/>
  <c r="C78" i="1"/>
  <c r="C41" i="1" l="1"/>
  <c r="D42" i="1"/>
  <c r="E42" i="1" s="1"/>
  <c r="C67" i="1"/>
  <c r="E68" i="1"/>
  <c r="C16" i="1"/>
  <c r="D17" i="1"/>
  <c r="E17" i="1" s="1"/>
  <c r="C79" i="1"/>
  <c r="E78" i="1"/>
  <c r="C80" i="1" l="1"/>
  <c r="E79" i="1"/>
  <c r="C15" i="1"/>
  <c r="D15" i="1" s="1"/>
  <c r="E15" i="1" s="1"/>
  <c r="D16" i="1"/>
  <c r="E16" i="1" s="1"/>
  <c r="E67" i="1"/>
  <c r="C66" i="1"/>
  <c r="C40" i="1"/>
  <c r="D41" i="1"/>
  <c r="E41" i="1" s="1"/>
  <c r="C39" i="1" l="1"/>
  <c r="D40" i="1"/>
  <c r="E40" i="1" s="1"/>
  <c r="C81" i="1"/>
  <c r="E81" i="1" s="1"/>
  <c r="E80" i="1"/>
  <c r="C65" i="1"/>
  <c r="E66" i="1"/>
  <c r="E65" i="1" l="1"/>
  <c r="C64" i="1"/>
  <c r="D39" i="1"/>
  <c r="E39" i="1" s="1"/>
  <c r="C38" i="1"/>
  <c r="D38" i="1" s="1"/>
  <c r="E38" i="1" s="1"/>
  <c r="C63" i="1" l="1"/>
  <c r="E64" i="1"/>
  <c r="E63" i="1" l="1"/>
  <c r="C62" i="1"/>
  <c r="C61" i="1" l="1"/>
  <c r="E61" i="1" s="1"/>
  <c r="E62" i="1"/>
</calcChain>
</file>

<file path=xl/sharedStrings.xml><?xml version="1.0" encoding="utf-8"?>
<sst xmlns="http://schemas.openxmlformats.org/spreadsheetml/2006/main" count="72" uniqueCount="32">
  <si>
    <t>gamma</t>
  </si>
  <si>
    <t>dE/E</t>
  </si>
  <si>
    <t>dp/p</t>
  </si>
  <si>
    <t>df/f</t>
  </si>
  <si>
    <t>dU [V]</t>
  </si>
  <si>
    <t>U [V]</t>
  </si>
  <si>
    <t xml:space="preserve">f_rev </t>
  </si>
  <si>
    <t>dt/t</t>
  </si>
  <si>
    <t>E01QS3D</t>
  </si>
  <si>
    <t>1st-order term</t>
  </si>
  <si>
    <t>%</t>
  </si>
  <si>
    <t>E01QS3D = -0.3526481_default</t>
  </si>
  <si>
    <t>E01QS3D = -0.3597481 (2%)</t>
  </si>
  <si>
    <t>E01QS3D = -0.3561681 (1%)</t>
  </si>
  <si>
    <t>5th</t>
  </si>
  <si>
    <t>Schottky</t>
  </si>
  <si>
    <t>MeV/u</t>
  </si>
  <si>
    <t>mass unit =</t>
  </si>
  <si>
    <t>gamma =</t>
  </si>
  <si>
    <t>factor =</t>
  </si>
  <si>
    <t>harronic number =</t>
  </si>
  <si>
    <t>H_schottky =</t>
  </si>
  <si>
    <t>energy/mass =</t>
  </si>
  <si>
    <t>[MHz]</t>
  </si>
  <si>
    <t>gamma_t</t>
  </si>
  <si>
    <t>f_Schottky</t>
  </si>
  <si>
    <t>df/f_calc_2%</t>
  </si>
  <si>
    <t>df/f_calc_1%</t>
  </si>
  <si>
    <t>df/f_calc_def</t>
  </si>
  <si>
    <t>Sergey Litvinov, 28.06.2021</t>
  </si>
  <si>
    <t>Isochronicity Curves measured with Cooler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</si>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</sst>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0E+00"/>
    <numFmt numFmtId="166" formatCode="0.000"/>
    <numFmt numFmtId="167" formatCode="0.000000"/>
    <numFmt numFmtId="169" formatCode="0.0000000"/>
    <numFmt numFmtId="170" formatCode="0.00000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166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2" fontId="0" fillId="0" borderId="0" xfId="0" applyNumberFormat="1"/>
    <xf numFmtId="11" fontId="4" fillId="0" borderId="0" xfId="1" applyNumberFormat="1"/>
    <xf numFmtId="0" fontId="4" fillId="0" borderId="0" xfId="1" applyFill="1" applyBorder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0" fontId="2" fillId="0" borderId="0" xfId="0" applyFont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0" fillId="0" borderId="0" xfId="0" applyNumberFormat="1"/>
    <xf numFmtId="169" fontId="0" fillId="0" borderId="0" xfId="0" applyNumberFormat="1"/>
    <xf numFmtId="0" fontId="0" fillId="3" borderId="0" xfId="0" applyFill="1"/>
    <xf numFmtId="170" fontId="0" fillId="0" borderId="0" xfId="0" applyNumberFormat="1" applyFont="1" applyAlignment="1">
      <alignment horizontal="right"/>
    </xf>
    <xf numFmtId="17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600" b="1"/>
              <a:t>Measured Cooler Curves 28.06.2021</a:t>
            </a:r>
            <a:br>
              <a:rPr lang="en-IE" sz="1600" b="1"/>
            </a:br>
            <a:r>
              <a:rPr lang="en-IE" sz="1600" b="1"/>
              <a:t>and some simple fits</a:t>
            </a:r>
            <a:br>
              <a:rPr lang="en-IE" sz="1600" b="1"/>
            </a:br>
            <a:r>
              <a:rPr lang="en-IE" sz="1600" b="1"/>
              <a:t>gamma_t</a:t>
            </a:r>
            <a:r>
              <a:rPr lang="en-IE" sz="1600" b="1" baseline="0"/>
              <a:t> ~ 1.42, 1.396, 1.37</a:t>
            </a:r>
            <a:endParaRPr lang="en-IE" sz="1600" b="1"/>
          </a:p>
        </c:rich>
      </c:tx>
      <c:layout>
        <c:manualLayout>
          <c:xMode val="edge"/>
          <c:yMode val="edge"/>
          <c:x val="0.10780685944023356"/>
          <c:y val="5.1014758826461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434997371401358E-2"/>
          <c:y val="3.4004260105784646E-2"/>
          <c:w val="0.8818607119412325"/>
          <c:h val="0.88974804193095314"/>
        </c:manualLayout>
      </c:layout>
      <c:scatterChart>
        <c:scatterStyle val="smoothMarker"/>
        <c:varyColors val="0"/>
        <c:ser>
          <c:idx val="1"/>
          <c:order val="0"/>
          <c:tx>
            <c:v>2%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0.14382019777184793"/>
                  <c:y val="5.14754645947648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Quads_setting!$E$15:$E$32</c:f>
              <c:numCache>
                <c:formatCode>0.000</c:formatCode>
                <c:ptCount val="18"/>
                <c:pt idx="0">
                  <c:v>2.8881943535685726E-3</c:v>
                </c:pt>
                <c:pt idx="1">
                  <c:v>2.5993749182117152E-3</c:v>
                </c:pt>
                <c:pt idx="2">
                  <c:v>2.3105554828548583E-3</c:v>
                </c:pt>
                <c:pt idx="3">
                  <c:v>2.0217360474980009E-3</c:v>
                </c:pt>
                <c:pt idx="4">
                  <c:v>1.7329166121411437E-3</c:v>
                </c:pt>
                <c:pt idx="5">
                  <c:v>1.4440971767842863E-3</c:v>
                </c:pt>
                <c:pt idx="6">
                  <c:v>1.1552777414274291E-3</c:v>
                </c:pt>
                <c:pt idx="7">
                  <c:v>8.6645830607057185E-4</c:v>
                </c:pt>
                <c:pt idx="8">
                  <c:v>5.7763887071371456E-4</c:v>
                </c:pt>
                <c:pt idx="9">
                  <c:v>2.8881943535685728E-4</c:v>
                </c:pt>
                <c:pt idx="10">
                  <c:v>0</c:v>
                </c:pt>
                <c:pt idx="11">
                  <c:v>-2.8881943535685728E-4</c:v>
                </c:pt>
                <c:pt idx="12">
                  <c:v>-5.7763887071371456E-4</c:v>
                </c:pt>
                <c:pt idx="13">
                  <c:v>-8.6645830607057185E-4</c:v>
                </c:pt>
                <c:pt idx="14">
                  <c:v>-1.1552777414274291E-3</c:v>
                </c:pt>
                <c:pt idx="15">
                  <c:v>-1.4440971767842863E-3</c:v>
                </c:pt>
                <c:pt idx="16">
                  <c:v>-1.7329166121411437E-3</c:v>
                </c:pt>
                <c:pt idx="17">
                  <c:v>-2.0217360474980009E-3</c:v>
                </c:pt>
              </c:numCache>
            </c:numRef>
          </c:xVal>
          <c:yVal>
            <c:numRef>
              <c:f>Quads_setting!$L$15:$L$32</c:f>
              <c:numCache>
                <c:formatCode>0.0000E+00</c:formatCode>
                <c:ptCount val="18"/>
                <c:pt idx="0">
                  <c:v>-8.2258066174488453E-5</c:v>
                </c:pt>
                <c:pt idx="1">
                  <c:v>-6.1693549630895112E-5</c:v>
                </c:pt>
                <c:pt idx="2">
                  <c:v>-4.6270162223113797E-5</c:v>
                </c:pt>
                <c:pt idx="3">
                  <c:v>-4.1129033087301764E-5</c:v>
                </c:pt>
                <c:pt idx="4">
                  <c:v>-3.5987903951374656E-5</c:v>
                </c:pt>
                <c:pt idx="5">
                  <c:v>-3.5987903951374656E-5</c:v>
                </c:pt>
                <c:pt idx="6">
                  <c:v>-3.0846774815447556E-5</c:v>
                </c:pt>
                <c:pt idx="7">
                  <c:v>-2.0564516543593345E-5</c:v>
                </c:pt>
                <c:pt idx="8">
                  <c:v>-1.0282258271854208E-5</c:v>
                </c:pt>
                <c:pt idx="9">
                  <c:v>-5.1411291359271039E-6</c:v>
                </c:pt>
                <c:pt idx="10">
                  <c:v>0</c:v>
                </c:pt>
                <c:pt idx="11">
                  <c:v>-5.1411291359271039E-6</c:v>
                </c:pt>
                <c:pt idx="12">
                  <c:v>-1.0282258271854208E-5</c:v>
                </c:pt>
                <c:pt idx="13">
                  <c:v>-1.5423387407781312E-5</c:v>
                </c:pt>
                <c:pt idx="14">
                  <c:v>-2.5705645679520449E-5</c:v>
                </c:pt>
                <c:pt idx="15">
                  <c:v>-3.5987903951374656E-5</c:v>
                </c:pt>
                <c:pt idx="16">
                  <c:v>-4.6270162223113797E-5</c:v>
                </c:pt>
                <c:pt idx="17">
                  <c:v>-5.6552420494968005E-5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C0-E64F-905F-5560CC0136DC}"/>
            </c:ext>
          </c:extLst>
        </c:ser>
        <c:ser>
          <c:idx val="0"/>
          <c:order val="1"/>
          <c:tx>
            <c:v>1%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0.16639929591496075"/>
                  <c:y val="6.32067797060110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Quads_setting!$E$38:$E$55</c:f>
              <c:numCache>
                <c:formatCode>0.000</c:formatCode>
                <c:ptCount val="18"/>
                <c:pt idx="0">
                  <c:v>2.8881943535685726E-3</c:v>
                </c:pt>
                <c:pt idx="1">
                  <c:v>2.5993749182117152E-3</c:v>
                </c:pt>
                <c:pt idx="2">
                  <c:v>2.3105554828548583E-3</c:v>
                </c:pt>
                <c:pt idx="3">
                  <c:v>2.0217360474980009E-3</c:v>
                </c:pt>
                <c:pt idx="4">
                  <c:v>1.7329166121411437E-3</c:v>
                </c:pt>
                <c:pt idx="5">
                  <c:v>1.4440971767842863E-3</c:v>
                </c:pt>
                <c:pt idx="6">
                  <c:v>1.1552777414274291E-3</c:v>
                </c:pt>
                <c:pt idx="7">
                  <c:v>8.6645830607057185E-4</c:v>
                </c:pt>
                <c:pt idx="8">
                  <c:v>5.7763887071371456E-4</c:v>
                </c:pt>
                <c:pt idx="9">
                  <c:v>2.8881943535685728E-4</c:v>
                </c:pt>
                <c:pt idx="10">
                  <c:v>0</c:v>
                </c:pt>
                <c:pt idx="11">
                  <c:v>-2.8881943535685728E-4</c:v>
                </c:pt>
                <c:pt idx="12">
                  <c:v>-5.7763887071371456E-4</c:v>
                </c:pt>
                <c:pt idx="13">
                  <c:v>-8.6645830607057185E-4</c:v>
                </c:pt>
                <c:pt idx="14">
                  <c:v>-1.1552777414274291E-3</c:v>
                </c:pt>
              </c:numCache>
            </c:numRef>
          </c:xVal>
          <c:yVal>
            <c:numRef>
              <c:f>Quads_setting!$L$38:$L$55</c:f>
              <c:numCache>
                <c:formatCode>0.0000E+00</c:formatCode>
                <c:ptCount val="18"/>
                <c:pt idx="0">
                  <c:v>-1.5423308114562592E-5</c:v>
                </c:pt>
                <c:pt idx="1">
                  <c:v>-5.1411027048541974E-6</c:v>
                </c:pt>
                <c:pt idx="2">
                  <c:v>-5.1411027048541974E-6</c:v>
                </c:pt>
                <c:pt idx="3">
                  <c:v>-5.1411027048541974E-6</c:v>
                </c:pt>
                <c:pt idx="4">
                  <c:v>-1.0282205409708395E-5</c:v>
                </c:pt>
                <c:pt idx="5">
                  <c:v>-1.0282205409708395E-5</c:v>
                </c:pt>
                <c:pt idx="6">
                  <c:v>-1.5423308114562592E-5</c:v>
                </c:pt>
                <c:pt idx="7">
                  <c:v>-1.5423308114562592E-5</c:v>
                </c:pt>
                <c:pt idx="8">
                  <c:v>-1.0282205409708395E-5</c:v>
                </c:pt>
                <c:pt idx="9">
                  <c:v>-1.5423308114562592E-5</c:v>
                </c:pt>
                <c:pt idx="10">
                  <c:v>0</c:v>
                </c:pt>
                <c:pt idx="11">
                  <c:v>-5.1411027048541974E-6</c:v>
                </c:pt>
                <c:pt idx="12">
                  <c:v>-1.5423308114562592E-5</c:v>
                </c:pt>
                <c:pt idx="13">
                  <c:v>-3.084661622901011E-5</c:v>
                </c:pt>
                <c:pt idx="14">
                  <c:v>-4.1128821638718505E-5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C87-174E-AE00-9DBF0717851B}"/>
            </c:ext>
          </c:extLst>
        </c:ser>
        <c:ser>
          <c:idx val="2"/>
          <c:order val="2"/>
          <c:tx>
            <c:v>0%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6.762415884541266E-2"/>
                  <c:y val="-8.66992420614503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Quads_setting!$E$61:$E$81</c:f>
              <c:numCache>
                <c:formatCode>0.000</c:formatCode>
                <c:ptCount val="21"/>
                <c:pt idx="0">
                  <c:v>3.4658332242822874E-3</c:v>
                </c:pt>
                <c:pt idx="1">
                  <c:v>3.17701378892543E-3</c:v>
                </c:pt>
                <c:pt idx="2">
                  <c:v>2.8881943535685726E-3</c:v>
                </c:pt>
                <c:pt idx="3">
                  <c:v>2.5993749182117152E-3</c:v>
                </c:pt>
                <c:pt idx="4">
                  <c:v>2.3105554828548583E-3</c:v>
                </c:pt>
                <c:pt idx="5">
                  <c:v>2.0217360474980009E-3</c:v>
                </c:pt>
                <c:pt idx="6">
                  <c:v>1.7329166121411437E-3</c:v>
                </c:pt>
                <c:pt idx="7">
                  <c:v>1.4440971767842863E-3</c:v>
                </c:pt>
                <c:pt idx="8">
                  <c:v>1.1552777414274291E-3</c:v>
                </c:pt>
                <c:pt idx="9">
                  <c:v>8.6645830607057185E-4</c:v>
                </c:pt>
                <c:pt idx="10">
                  <c:v>5.7763887071371456E-4</c:v>
                </c:pt>
                <c:pt idx="11">
                  <c:v>2.8881943535685728E-4</c:v>
                </c:pt>
                <c:pt idx="12">
                  <c:v>0</c:v>
                </c:pt>
                <c:pt idx="13">
                  <c:v>-2.8881943535685728E-4</c:v>
                </c:pt>
                <c:pt idx="14">
                  <c:v>-5.7763887071371456E-4</c:v>
                </c:pt>
                <c:pt idx="15">
                  <c:v>-8.6645830607057185E-4</c:v>
                </c:pt>
                <c:pt idx="16">
                  <c:v>-1.1552777414274291E-3</c:v>
                </c:pt>
                <c:pt idx="17">
                  <c:v>-1.4440971767842863E-3</c:v>
                </c:pt>
                <c:pt idx="18">
                  <c:v>-1.7329166121411437E-3</c:v>
                </c:pt>
                <c:pt idx="19">
                  <c:v>-2.0217360474980009E-3</c:v>
                </c:pt>
                <c:pt idx="20">
                  <c:v>-2.3105554828548583E-3</c:v>
                </c:pt>
              </c:numCache>
            </c:numRef>
          </c:xVal>
          <c:yVal>
            <c:numRef>
              <c:f>Quads_setting!$L$61:$L$81</c:f>
              <c:numCache>
                <c:formatCode>0.0000E+00</c:formatCode>
                <c:ptCount val="21"/>
                <c:pt idx="0">
                  <c:v>2.5705645679520449E-5</c:v>
                </c:pt>
                <c:pt idx="1">
                  <c:v>4.6270162223228864E-5</c:v>
                </c:pt>
                <c:pt idx="2">
                  <c:v>4.6270162223228864E-5</c:v>
                </c:pt>
                <c:pt idx="3">
                  <c:v>4.6270162223228864E-5</c:v>
                </c:pt>
                <c:pt idx="4">
                  <c:v>4.1129033087301764E-5</c:v>
                </c:pt>
                <c:pt idx="5">
                  <c:v>3.0846774815447556E-5</c:v>
                </c:pt>
                <c:pt idx="6">
                  <c:v>2.5705645679520449E-5</c:v>
                </c:pt>
                <c:pt idx="7">
                  <c:v>1.5423387407666241E-5</c:v>
                </c:pt>
                <c:pt idx="8">
                  <c:v>1.0282258271739138E-5</c:v>
                </c:pt>
                <c:pt idx="9">
                  <c:v>0</c:v>
                </c:pt>
                <c:pt idx="10">
                  <c:v>0</c:v>
                </c:pt>
                <c:pt idx="11">
                  <c:v>-1.0282258271854208E-5</c:v>
                </c:pt>
                <c:pt idx="12">
                  <c:v>0</c:v>
                </c:pt>
                <c:pt idx="13">
                  <c:v>-1.0282258271854208E-5</c:v>
                </c:pt>
                <c:pt idx="14">
                  <c:v>-2.5705645679520449E-5</c:v>
                </c:pt>
                <c:pt idx="15">
                  <c:v>-4.6270162223113797E-5</c:v>
                </c:pt>
                <c:pt idx="16">
                  <c:v>-6.6834678766822212E-5</c:v>
                </c:pt>
                <c:pt idx="17">
                  <c:v>-8.7399195310415554E-5</c:v>
                </c:pt>
                <c:pt idx="18" formatCode="0.00E+00">
                  <c:v>-1.0796371185412397E-4</c:v>
                </c:pt>
                <c:pt idx="19" formatCode="0.00E+00">
                  <c:v>-1.2852822839771731E-4</c:v>
                </c:pt>
                <c:pt idx="20" formatCode="0.00E+00">
                  <c:v>-1.4909274494142574E-4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C87-174E-AE00-9DBF0717851B}"/>
            </c:ext>
          </c:extLst>
        </c:ser>
        <c:ser>
          <c:idx val="3"/>
          <c:order val="3"/>
          <c:tx>
            <c:strRef>
              <c:f>Quads_setting!$N$14</c:f>
              <c:strCache>
                <c:ptCount val="1"/>
                <c:pt idx="0">
                  <c:v>df/f_calc_2%</c:v>
                </c:pt>
              </c:strCache>
            </c:strRef>
          </c:tx>
          <c:spPr>
            <a:ln w="158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Quads_setting!$E$15:$E$32</c:f>
              <c:numCache>
                <c:formatCode>0.000</c:formatCode>
                <c:ptCount val="18"/>
                <c:pt idx="0">
                  <c:v>2.8881943535685726E-3</c:v>
                </c:pt>
                <c:pt idx="1">
                  <c:v>2.5993749182117152E-3</c:v>
                </c:pt>
                <c:pt idx="2">
                  <c:v>2.3105554828548583E-3</c:v>
                </c:pt>
                <c:pt idx="3">
                  <c:v>2.0217360474980009E-3</c:v>
                </c:pt>
                <c:pt idx="4">
                  <c:v>1.7329166121411437E-3</c:v>
                </c:pt>
                <c:pt idx="5">
                  <c:v>1.4440971767842863E-3</c:v>
                </c:pt>
                <c:pt idx="6">
                  <c:v>1.1552777414274291E-3</c:v>
                </c:pt>
                <c:pt idx="7">
                  <c:v>8.6645830607057185E-4</c:v>
                </c:pt>
                <c:pt idx="8">
                  <c:v>5.7763887071371456E-4</c:v>
                </c:pt>
                <c:pt idx="9">
                  <c:v>2.8881943535685728E-4</c:v>
                </c:pt>
                <c:pt idx="10">
                  <c:v>0</c:v>
                </c:pt>
                <c:pt idx="11">
                  <c:v>-2.8881943535685728E-4</c:v>
                </c:pt>
                <c:pt idx="12">
                  <c:v>-5.7763887071371456E-4</c:v>
                </c:pt>
                <c:pt idx="13">
                  <c:v>-8.6645830607057185E-4</c:v>
                </c:pt>
                <c:pt idx="14">
                  <c:v>-1.1552777414274291E-3</c:v>
                </c:pt>
                <c:pt idx="15">
                  <c:v>-1.4440971767842863E-3</c:v>
                </c:pt>
                <c:pt idx="16">
                  <c:v>-1.7329166121411437E-3</c:v>
                </c:pt>
                <c:pt idx="17">
                  <c:v>-2.0217360474980009E-3</c:v>
                </c:pt>
              </c:numCache>
            </c:numRef>
          </c:xVal>
          <c:yVal>
            <c:numRef>
              <c:f>Quads_setting!$N$15:$N$32</c:f>
              <c:numCache>
                <c:formatCode>0.0000000</c:formatCode>
                <c:ptCount val="18"/>
                <c:pt idx="0">
                  <c:v>5.6395706793278138E-5</c:v>
                </c:pt>
                <c:pt idx="1">
                  <c:v>5.1129742125378224E-5</c:v>
                </c:pt>
                <c:pt idx="2">
                  <c:v>4.5780893761733709E-5</c:v>
                </c:pt>
                <c:pt idx="3">
                  <c:v>4.0349109322693472E-5</c:v>
                </c:pt>
                <c:pt idx="4">
                  <c:v>3.4834336389372736E-5</c:v>
                </c:pt>
                <c:pt idx="5">
                  <c:v>2.9236522503620624E-5</c:v>
                </c:pt>
                <c:pt idx="6">
                  <c:v>2.355561516798296E-5</c:v>
                </c:pt>
                <c:pt idx="7">
                  <c:v>1.7791561845669581E-5</c:v>
                </c:pt>
                <c:pt idx="8">
                  <c:v>1.1944309960519339E-5</c:v>
                </c:pt>
                <c:pt idx="9">
                  <c:v>6.0138068969651826E-6</c:v>
                </c:pt>
                <c:pt idx="10">
                  <c:v>0</c:v>
                </c:pt>
                <c:pt idx="11">
                  <c:v>-6.0971634248581622E-6</c:v>
                </c:pt>
                <c:pt idx="12">
                  <c:v>-1.2277736111601025E-5</c:v>
                </c:pt>
                <c:pt idx="13">
                  <c:v>-1.8541770833764512E-5</c:v>
                </c:pt>
                <c:pt idx="14">
                  <c:v>-2.4889320404463386E-5</c:v>
                </c:pt>
                <c:pt idx="15">
                  <c:v>-3.1320437676426675E-5</c:v>
                </c:pt>
                <c:pt idx="16">
                  <c:v>-3.7835175542031946E-5</c:v>
                </c:pt>
                <c:pt idx="17">
                  <c:v>-4.4433586933339556E-5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85-4C5E-BAF9-4AA432A392D8}"/>
            </c:ext>
          </c:extLst>
        </c:ser>
        <c:ser>
          <c:idx val="4"/>
          <c:order val="4"/>
          <c:tx>
            <c:strRef>
              <c:f>Quads_setting!$N$37</c:f>
              <c:strCache>
                <c:ptCount val="1"/>
                <c:pt idx="0">
                  <c:v>df/f_calc_1%</c:v>
                </c:pt>
              </c:strCache>
            </c:strRef>
          </c:tx>
          <c:spPr>
            <a:ln w="158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Quads_setting!$E$38:$E$52</c:f>
              <c:numCache>
                <c:formatCode>0.000</c:formatCode>
                <c:ptCount val="15"/>
                <c:pt idx="0">
                  <c:v>2.8881943535685726E-3</c:v>
                </c:pt>
                <c:pt idx="1">
                  <c:v>2.5993749182117152E-3</c:v>
                </c:pt>
                <c:pt idx="2">
                  <c:v>2.3105554828548583E-3</c:v>
                </c:pt>
                <c:pt idx="3">
                  <c:v>2.0217360474980009E-3</c:v>
                </c:pt>
                <c:pt idx="4">
                  <c:v>1.7329166121411437E-3</c:v>
                </c:pt>
                <c:pt idx="5">
                  <c:v>1.4440971767842863E-3</c:v>
                </c:pt>
                <c:pt idx="6">
                  <c:v>1.1552777414274291E-3</c:v>
                </c:pt>
                <c:pt idx="7">
                  <c:v>8.6645830607057185E-4</c:v>
                </c:pt>
                <c:pt idx="8">
                  <c:v>5.7763887071371456E-4</c:v>
                </c:pt>
                <c:pt idx="9">
                  <c:v>2.8881943535685728E-4</c:v>
                </c:pt>
                <c:pt idx="10">
                  <c:v>0</c:v>
                </c:pt>
                <c:pt idx="11">
                  <c:v>-2.8881943535685728E-4</c:v>
                </c:pt>
                <c:pt idx="12">
                  <c:v>-5.7763887071371456E-4</c:v>
                </c:pt>
                <c:pt idx="13">
                  <c:v>-8.6645830607057185E-4</c:v>
                </c:pt>
                <c:pt idx="14">
                  <c:v>-1.1552777414274291E-3</c:v>
                </c:pt>
              </c:numCache>
            </c:numRef>
          </c:xVal>
          <c:yVal>
            <c:numRef>
              <c:f>Quads_setting!$N$38:$N$52</c:f>
              <c:numCache>
                <c:formatCode>0.0000000</c:formatCode>
                <c:ptCount val="15"/>
                <c:pt idx="0">
                  <c:v>-4.1611878360086215E-6</c:v>
                </c:pt>
                <c:pt idx="1">
                  <c:v>-3.3714630409798587E-6</c:v>
                </c:pt>
                <c:pt idx="2">
                  <c:v>-2.6646219416957035E-6</c:v>
                </c:pt>
                <c:pt idx="3">
                  <c:v>-2.0407169178072619E-6</c:v>
                </c:pt>
                <c:pt idx="4">
                  <c:v>-1.4998003881993271E-6</c:v>
                </c:pt>
                <c:pt idx="5">
                  <c:v>-1.0419248110227585E-6</c:v>
                </c:pt>
                <c:pt idx="6">
                  <c:v>-6.6714268373174549E-7</c:v>
                </c:pt>
                <c:pt idx="7">
                  <c:v>-3.7550654311644804E-7</c:v>
                </c:pt>
                <c:pt idx="8">
                  <c:v>-1.6706896533801335E-7</c:v>
                </c:pt>
                <c:pt idx="9">
                  <c:v>-4.1882565963494441E-8</c:v>
                </c:pt>
                <c:pt idx="10">
                  <c:v>0</c:v>
                </c:pt>
                <c:pt idx="11">
                  <c:v>-4.1473961929485274E-8</c:v>
                </c:pt>
                <c:pt idx="12">
                  <c:v>-1.6635718574367131E-7</c:v>
                </c:pt>
                <c:pt idx="13">
                  <c:v>-3.7470244497848326E-7</c:v>
                </c:pt>
                <c:pt idx="14">
                  <c:v>-6.6656255274868078E-7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85-4C5E-BAF9-4AA432A392D8}"/>
            </c:ext>
          </c:extLst>
        </c:ser>
        <c:ser>
          <c:idx val="5"/>
          <c:order val="5"/>
          <c:tx>
            <c:strRef>
              <c:f>Quads_setting!$N$60</c:f>
              <c:strCache>
                <c:ptCount val="1"/>
                <c:pt idx="0">
                  <c:v>df/f_calc_def</c:v>
                </c:pt>
              </c:strCache>
            </c:strRef>
          </c:tx>
          <c:spPr>
            <a:ln w="158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Quads_setting!$E$61:$E$82</c:f>
              <c:numCache>
                <c:formatCode>0.000</c:formatCode>
                <c:ptCount val="22"/>
                <c:pt idx="0">
                  <c:v>3.4658332242822874E-3</c:v>
                </c:pt>
                <c:pt idx="1">
                  <c:v>3.17701378892543E-3</c:v>
                </c:pt>
                <c:pt idx="2">
                  <c:v>2.8881943535685726E-3</c:v>
                </c:pt>
                <c:pt idx="3">
                  <c:v>2.5993749182117152E-3</c:v>
                </c:pt>
                <c:pt idx="4">
                  <c:v>2.3105554828548583E-3</c:v>
                </c:pt>
                <c:pt idx="5">
                  <c:v>2.0217360474980009E-3</c:v>
                </c:pt>
                <c:pt idx="6">
                  <c:v>1.7329166121411437E-3</c:v>
                </c:pt>
                <c:pt idx="7">
                  <c:v>1.4440971767842863E-3</c:v>
                </c:pt>
                <c:pt idx="8">
                  <c:v>1.1552777414274291E-3</c:v>
                </c:pt>
                <c:pt idx="9">
                  <c:v>8.6645830607057185E-4</c:v>
                </c:pt>
                <c:pt idx="10">
                  <c:v>5.7763887071371456E-4</c:v>
                </c:pt>
                <c:pt idx="11">
                  <c:v>2.8881943535685728E-4</c:v>
                </c:pt>
                <c:pt idx="12">
                  <c:v>0</c:v>
                </c:pt>
                <c:pt idx="13">
                  <c:v>-2.8881943535685728E-4</c:v>
                </c:pt>
                <c:pt idx="14">
                  <c:v>-5.7763887071371456E-4</c:v>
                </c:pt>
                <c:pt idx="15">
                  <c:v>-8.6645830607057185E-4</c:v>
                </c:pt>
                <c:pt idx="16">
                  <c:v>-1.1552777414274291E-3</c:v>
                </c:pt>
                <c:pt idx="17">
                  <c:v>-1.4440971767842863E-3</c:v>
                </c:pt>
                <c:pt idx="18">
                  <c:v>-1.7329166121411437E-3</c:v>
                </c:pt>
                <c:pt idx="19">
                  <c:v>-2.0217360474980009E-3</c:v>
                </c:pt>
                <c:pt idx="20">
                  <c:v>-2.3105554828548583E-3</c:v>
                </c:pt>
              </c:numCache>
            </c:numRef>
          </c:xVal>
          <c:yVal>
            <c:numRef>
              <c:f>Quads_setting!$N$61:$N$82</c:f>
              <c:numCache>
                <c:formatCode>0.0000000</c:formatCode>
                <c:ptCount val="22"/>
                <c:pt idx="0">
                  <c:v>-7.3112477636994234E-5</c:v>
                </c:pt>
                <c:pt idx="1">
                  <c:v>-6.6563525895474161E-5</c:v>
                </c:pt>
                <c:pt idx="2">
                  <c:v>-6.0097353207958294E-5</c:v>
                </c:pt>
                <c:pt idx="3">
                  <c:v>-5.3714011875734562E-5</c:v>
                </c:pt>
                <c:pt idx="4">
                  <c:v>-4.7413554239255451E-5</c:v>
                </c:pt>
                <c:pt idx="5">
                  <c:v>-4.1196032678172034E-5</c:v>
                </c:pt>
                <c:pt idx="6">
                  <c:v>-3.5061499611369137E-5</c:v>
                </c:pt>
                <c:pt idx="7">
                  <c:v>-2.9010007496997596E-5</c:v>
                </c:pt>
                <c:pt idx="8">
                  <c:v>-2.3041608832511616E-5</c:v>
                </c:pt>
                <c:pt idx="9">
                  <c:v>-1.7156356154701352E-5</c:v>
                </c:pt>
                <c:pt idx="10">
                  <c:v>-1.1354302039727949E-5</c:v>
                </c:pt>
                <c:pt idx="11">
                  <c:v>-5.6354991031584624E-6</c:v>
                </c:pt>
                <c:pt idx="12">
                  <c:v>0</c:v>
                </c:pt>
                <c:pt idx="13">
                  <c:v>5.5521425752654827E-6</c:v>
                </c:pt>
                <c:pt idx="14">
                  <c:v>1.1020875888646265E-5</c:v>
                </c:pt>
                <c:pt idx="15">
                  <c:v>1.6406147166606421E-5</c:v>
                </c:pt>
                <c:pt idx="16">
                  <c:v>2.170790359603119E-5</c:v>
                </c:pt>
                <c:pt idx="17">
                  <c:v>2.6926092324191548E-5</c:v>
                </c:pt>
                <c:pt idx="18">
                  <c:v>3.206066045870992E-5</c:v>
                </c:pt>
                <c:pt idx="19">
                  <c:v>3.711155506752595E-5</c:v>
                </c:pt>
                <c:pt idx="20">
                  <c:v>4.2078723178859345E-5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85-4C5E-BAF9-4AA432A39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51872"/>
        <c:axId val="404126176"/>
      </c:scatterChart>
      <c:valAx>
        <c:axId val="333551872"/>
        <c:scaling>
          <c:orientation val="minMax"/>
          <c:max val="3.5000000000000009E-3"/>
          <c:min val="-2.5000000000000005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400"/>
                  <a:t>d_p/p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26176"/>
        <c:crossesAt val="-1"/>
        <c:crossBetween val="midCat"/>
        <c:majorUnit val="5.0000000000000012E-4"/>
      </c:valAx>
      <c:valAx>
        <c:axId val="404126176"/>
        <c:scaling>
          <c:orientation val="minMax"/>
          <c:max val="1.0000000000000003E-4"/>
          <c:min val="-1.5000000000000007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400"/>
                  <a:t>df/f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51872"/>
        <c:crossesAt val="-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565356169377203"/>
          <c:y val="0.58220466890705469"/>
          <c:w val="0.15052790066253252"/>
          <c:h val="0.336866118480685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quad variation</a:t>
            </a:r>
          </a:p>
        </c:rich>
      </c:tx>
      <c:layout>
        <c:manualLayout>
          <c:xMode val="edge"/>
          <c:yMode val="edge"/>
          <c:x val="0.32186600382027131"/>
          <c:y val="0.80971674669109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425926589544531E-2"/>
          <c:y val="6.056681265249364E-2"/>
          <c:w val="0.88523657339688144"/>
          <c:h val="0.8885367061269234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2422700211254082E-2"/>
                  <c:y val="0.50450422863808686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Quads_setting!$P$5:$P$7</c:f>
              <c:numCache>
                <c:formatCode>General</c:formatCode>
                <c:ptCount val="3"/>
                <c:pt idx="0">
                  <c:v>3.49E-2</c:v>
                </c:pt>
                <c:pt idx="1">
                  <c:v>9.2999999999999992E-3</c:v>
                </c:pt>
                <c:pt idx="2">
                  <c:v>-1.1999999999999999E-3</c:v>
                </c:pt>
              </c:numCache>
            </c:numRef>
          </c:xVal>
          <c:yVal>
            <c:numRef>
              <c:f>Quads_setting!$O$5:$O$7</c:f>
              <c:numCache>
                <c:formatCode>General</c:formatCode>
                <c:ptCount val="3"/>
                <c:pt idx="0">
                  <c:v>-0.35264810000000002</c:v>
                </c:pt>
                <c:pt idx="1">
                  <c:v>-0.35616809999999999</c:v>
                </c:pt>
                <c:pt idx="2">
                  <c:v>-0.35974810000000002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33-484A-9958-58F6D630A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565087"/>
        <c:axId val="1964784351"/>
      </c:scatterChart>
      <c:valAx>
        <c:axId val="196156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784351"/>
        <c:crosses val="autoZero"/>
        <c:crossBetween val="midCat"/>
      </c:valAx>
      <c:valAx>
        <c:axId val="196478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5650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25069922817008E-2"/>
          <c:y val="3.4004260105784646E-2"/>
          <c:w val="0.88007972608594953"/>
          <c:h val="0.88091210374941753"/>
        </c:manualLayout>
      </c:layout>
      <c:scatterChart>
        <c:scatterStyle val="smoothMarker"/>
        <c:varyColors val="0"/>
        <c:ser>
          <c:idx val="1"/>
          <c:order val="0"/>
          <c:tx>
            <c:v>2%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1305901513003395"/>
                  <c:y val="8.328711451943451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Quads_setting!$C$15:$C$32</c:f>
              <c:numCache>
                <c:formatCode>General</c:formatCode>
                <c:ptCount val="18"/>
                <c:pt idx="0">
                  <c:v>202706.72219999999</c:v>
                </c:pt>
                <c:pt idx="1">
                  <c:v>202606.72219999999</c:v>
                </c:pt>
                <c:pt idx="2">
                  <c:v>202506.72219999999</c:v>
                </c:pt>
                <c:pt idx="3">
                  <c:v>202406.72219999999</c:v>
                </c:pt>
                <c:pt idx="4">
                  <c:v>202306.72219999999</c:v>
                </c:pt>
                <c:pt idx="5">
                  <c:v>202206.72219999999</c:v>
                </c:pt>
                <c:pt idx="6">
                  <c:v>202106.72219999999</c:v>
                </c:pt>
                <c:pt idx="7">
                  <c:v>202006.72219999999</c:v>
                </c:pt>
                <c:pt idx="8">
                  <c:v>201906.72219999999</c:v>
                </c:pt>
                <c:pt idx="9">
                  <c:v>201806.72219999999</c:v>
                </c:pt>
                <c:pt idx="10">
                  <c:v>201706.72219999999</c:v>
                </c:pt>
                <c:pt idx="11">
                  <c:v>201606.72219999999</c:v>
                </c:pt>
                <c:pt idx="12">
                  <c:v>201506.72219999999</c:v>
                </c:pt>
                <c:pt idx="13">
                  <c:v>201406.72219999999</c:v>
                </c:pt>
                <c:pt idx="14">
                  <c:v>201306.72219999999</c:v>
                </c:pt>
                <c:pt idx="15">
                  <c:v>201206.72219999999</c:v>
                </c:pt>
                <c:pt idx="16">
                  <c:v>201106.72219999999</c:v>
                </c:pt>
                <c:pt idx="17">
                  <c:v>201006.72219999999</c:v>
                </c:pt>
              </c:numCache>
            </c:numRef>
          </c:xVal>
          <c:yVal>
            <c:numRef>
              <c:f>Quads_setting!$K$15:$K$32</c:f>
              <c:numCache>
                <c:formatCode>General</c:formatCode>
                <c:ptCount val="18"/>
                <c:pt idx="0">
                  <c:v>1.9295019841269843</c:v>
                </c:pt>
                <c:pt idx="1">
                  <c:v>1.9295416666666667</c:v>
                </c:pt>
                <c:pt idx="2">
                  <c:v>1.9295714285714287</c:v>
                </c:pt>
                <c:pt idx="3">
                  <c:v>1.9295813492063492</c:v>
                </c:pt>
                <c:pt idx="4">
                  <c:v>1.9295912698412698</c:v>
                </c:pt>
                <c:pt idx="5">
                  <c:v>1.9295912698412698</c:v>
                </c:pt>
                <c:pt idx="6">
                  <c:v>1.9296011904761905</c:v>
                </c:pt>
                <c:pt idx="7">
                  <c:v>1.9296210317460318</c:v>
                </c:pt>
                <c:pt idx="8">
                  <c:v>1.9296408730158729</c:v>
                </c:pt>
                <c:pt idx="9">
                  <c:v>1.9296507936507936</c:v>
                </c:pt>
                <c:pt idx="10">
                  <c:v>1.9296607142857143</c:v>
                </c:pt>
                <c:pt idx="11">
                  <c:v>1.9296507936507936</c:v>
                </c:pt>
                <c:pt idx="12">
                  <c:v>1.9296408730158729</c:v>
                </c:pt>
                <c:pt idx="13">
                  <c:v>1.9296309523809523</c:v>
                </c:pt>
                <c:pt idx="14">
                  <c:v>1.9296111111111112</c:v>
                </c:pt>
                <c:pt idx="15">
                  <c:v>1.9295912698412698</c:v>
                </c:pt>
                <c:pt idx="16">
                  <c:v>1.9295714285714287</c:v>
                </c:pt>
                <c:pt idx="17">
                  <c:v>1.9295515873015874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C0-E64F-905F-5560CC0136DC}"/>
            </c:ext>
          </c:extLst>
        </c:ser>
        <c:ser>
          <c:idx val="0"/>
          <c:order val="1"/>
          <c:tx>
            <c:v>1%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7831519328781962"/>
                  <c:y val="-0.108660199512179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Quads_setting!$C$38:$C$52</c:f>
              <c:numCache>
                <c:formatCode>General</c:formatCode>
                <c:ptCount val="15"/>
                <c:pt idx="0">
                  <c:v>202706.72219999999</c:v>
                </c:pt>
                <c:pt idx="1">
                  <c:v>202606.72219999999</c:v>
                </c:pt>
                <c:pt idx="2">
                  <c:v>202506.72219999999</c:v>
                </c:pt>
                <c:pt idx="3">
                  <c:v>202406.72219999999</c:v>
                </c:pt>
                <c:pt idx="4">
                  <c:v>202306.72219999999</c:v>
                </c:pt>
                <c:pt idx="5">
                  <c:v>202206.72219999999</c:v>
                </c:pt>
                <c:pt idx="6">
                  <c:v>202106.72219999999</c:v>
                </c:pt>
                <c:pt idx="7">
                  <c:v>202006.72219999999</c:v>
                </c:pt>
                <c:pt idx="8">
                  <c:v>201906.72219999999</c:v>
                </c:pt>
                <c:pt idx="9">
                  <c:v>201806.72219999999</c:v>
                </c:pt>
                <c:pt idx="10">
                  <c:v>201706.72219999999</c:v>
                </c:pt>
                <c:pt idx="11">
                  <c:v>201606.72219999999</c:v>
                </c:pt>
                <c:pt idx="12">
                  <c:v>201506.72219999999</c:v>
                </c:pt>
                <c:pt idx="13">
                  <c:v>201406.72219999999</c:v>
                </c:pt>
                <c:pt idx="14">
                  <c:v>201306.72219999999</c:v>
                </c:pt>
              </c:numCache>
            </c:numRef>
          </c:xVal>
          <c:yVal>
            <c:numRef>
              <c:f>Quads_setting!$K$38:$K$52</c:f>
              <c:numCache>
                <c:formatCode>General</c:formatCode>
                <c:ptCount val="15"/>
                <c:pt idx="0">
                  <c:v>1.9296408730158729</c:v>
                </c:pt>
                <c:pt idx="1">
                  <c:v>1.9296607142857143</c:v>
                </c:pt>
                <c:pt idx="2">
                  <c:v>1.9296607142857143</c:v>
                </c:pt>
                <c:pt idx="3">
                  <c:v>1.9296607142857143</c:v>
                </c:pt>
                <c:pt idx="4">
                  <c:v>1.9296507936507936</c:v>
                </c:pt>
                <c:pt idx="5">
                  <c:v>1.9296507936507936</c:v>
                </c:pt>
                <c:pt idx="6">
                  <c:v>1.9296408730158729</c:v>
                </c:pt>
                <c:pt idx="7">
                  <c:v>1.9296408730158729</c:v>
                </c:pt>
                <c:pt idx="8">
                  <c:v>1.9296507936507936</c:v>
                </c:pt>
                <c:pt idx="9">
                  <c:v>1.9296408730158729</c:v>
                </c:pt>
                <c:pt idx="10">
                  <c:v>1.929670634920635</c:v>
                </c:pt>
                <c:pt idx="11">
                  <c:v>1.9296607142857143</c:v>
                </c:pt>
                <c:pt idx="12">
                  <c:v>1.9296408730158729</c:v>
                </c:pt>
                <c:pt idx="13">
                  <c:v>1.9296111111111112</c:v>
                </c:pt>
                <c:pt idx="14">
                  <c:v>1.9295912698412698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C87-174E-AE00-9DBF0717851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4.0712102815402926E-2"/>
                  <c:y val="-9.08039637997084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Quads_setting!$C$61:$C$81</c:f>
              <c:numCache>
                <c:formatCode>General</c:formatCode>
                <c:ptCount val="21"/>
                <c:pt idx="0">
                  <c:v>202906.72219999999</c:v>
                </c:pt>
                <c:pt idx="1">
                  <c:v>202806.72219999999</c:v>
                </c:pt>
                <c:pt idx="2">
                  <c:v>202706.72219999999</c:v>
                </c:pt>
                <c:pt idx="3">
                  <c:v>202606.72219999999</c:v>
                </c:pt>
                <c:pt idx="4">
                  <c:v>202506.72219999999</c:v>
                </c:pt>
                <c:pt idx="5">
                  <c:v>202406.72219999999</c:v>
                </c:pt>
                <c:pt idx="6">
                  <c:v>202306.72219999999</c:v>
                </c:pt>
                <c:pt idx="7">
                  <c:v>202206.72219999999</c:v>
                </c:pt>
                <c:pt idx="8">
                  <c:v>202106.72219999999</c:v>
                </c:pt>
                <c:pt idx="9">
                  <c:v>202006.72219999999</c:v>
                </c:pt>
                <c:pt idx="10">
                  <c:v>201906.72219999999</c:v>
                </c:pt>
                <c:pt idx="11">
                  <c:v>201806.72219999999</c:v>
                </c:pt>
                <c:pt idx="12">
                  <c:v>201706.72219999999</c:v>
                </c:pt>
                <c:pt idx="13">
                  <c:v>201606.72219999999</c:v>
                </c:pt>
                <c:pt idx="14">
                  <c:v>201506.72219999999</c:v>
                </c:pt>
                <c:pt idx="15">
                  <c:v>201406.72219999999</c:v>
                </c:pt>
                <c:pt idx="16">
                  <c:v>201306.72219999999</c:v>
                </c:pt>
                <c:pt idx="17">
                  <c:v>201206.72219999999</c:v>
                </c:pt>
                <c:pt idx="18">
                  <c:v>201106.72219999999</c:v>
                </c:pt>
                <c:pt idx="19">
                  <c:v>201006.72219999999</c:v>
                </c:pt>
                <c:pt idx="20">
                  <c:v>200906.72219999999</c:v>
                </c:pt>
              </c:numCache>
            </c:numRef>
          </c:xVal>
          <c:yVal>
            <c:numRef>
              <c:f>Quads_setting!$K$61:$K$81</c:f>
              <c:numCache>
                <c:formatCode>General</c:formatCode>
                <c:ptCount val="21"/>
                <c:pt idx="0">
                  <c:v>1.9297103174603174</c:v>
                </c:pt>
                <c:pt idx="1">
                  <c:v>1.9297500000000001</c:v>
                </c:pt>
                <c:pt idx="2">
                  <c:v>1.9297500000000001</c:v>
                </c:pt>
                <c:pt idx="3">
                  <c:v>1.9297500000000001</c:v>
                </c:pt>
                <c:pt idx="4">
                  <c:v>1.9297400793650794</c:v>
                </c:pt>
                <c:pt idx="5">
                  <c:v>1.9297202380952381</c:v>
                </c:pt>
                <c:pt idx="6">
                  <c:v>1.9297103174603174</c:v>
                </c:pt>
                <c:pt idx="7">
                  <c:v>1.9296904761904761</c:v>
                </c:pt>
                <c:pt idx="8">
                  <c:v>1.9296805555555554</c:v>
                </c:pt>
                <c:pt idx="9">
                  <c:v>1.9296607142857143</c:v>
                </c:pt>
                <c:pt idx="10">
                  <c:v>1.9296607142857143</c:v>
                </c:pt>
                <c:pt idx="11">
                  <c:v>1.9296408730158729</c:v>
                </c:pt>
                <c:pt idx="12">
                  <c:v>1.9296607142857143</c:v>
                </c:pt>
                <c:pt idx="13">
                  <c:v>1.9296408730158729</c:v>
                </c:pt>
                <c:pt idx="14">
                  <c:v>1.9296111111111112</c:v>
                </c:pt>
                <c:pt idx="15">
                  <c:v>1.9295714285714287</c:v>
                </c:pt>
                <c:pt idx="16">
                  <c:v>1.929531746031746</c:v>
                </c:pt>
                <c:pt idx="17">
                  <c:v>1.9294920634920636</c:v>
                </c:pt>
                <c:pt idx="18">
                  <c:v>1.9294523809523809</c:v>
                </c:pt>
                <c:pt idx="19">
                  <c:v>1.9294126984126985</c:v>
                </c:pt>
                <c:pt idx="20">
                  <c:v>1.9293730158730158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C87-174E-AE00-9DBF07178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51872"/>
        <c:axId val="404126176"/>
      </c:scatterChart>
      <c:valAx>
        <c:axId val="33355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400"/>
                  <a:t>U_cooler</a:t>
                </a:r>
                <a:r>
                  <a:rPr lang="en-IE" sz="1400" baseline="0"/>
                  <a:t> </a:t>
                </a:r>
                <a:r>
                  <a:rPr lang="en-IE" sz="1400"/>
                  <a:t> [eV]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26176"/>
        <c:crosses val="autoZero"/>
        <c:crossBetween val="midCat"/>
      </c:valAx>
      <c:valAx>
        <c:axId val="4041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400"/>
                  <a:t>f [MHz]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5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341498</xdr:colOff>
      <xdr:row>19</xdr:row>
      <xdr:rowOff>59532</xdr:rowOff>
    </xdr:from>
    <xdr:to>
      <xdr:col>23</xdr:col>
      <xdr:colOff>211959</xdr:colOff>
      <xdr:row>47</xdr:row>
      <xdr:rowOff>117951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F35B038-B026-B941-9817-1BE42EE45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157798</xdr:colOff>
      <xdr:row>2</xdr:row>
      <xdr:rowOff>176530</xdr:rowOff>
    </xdr:from>
    <xdr:to>
      <xdr:col>21</xdr:col>
      <xdr:colOff>285433</xdr:colOff>
      <xdr:row>16</xdr:row>
      <xdr:rowOff>87630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559B04-C4EF-104F-AEA4-8E9EECBDE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602308</xdr:colOff>
      <xdr:row>50</xdr:row>
      <xdr:rowOff>32876</xdr:rowOff>
    </xdr:from>
    <xdr:to>
      <xdr:col>23</xdr:col>
      <xdr:colOff>473837</xdr:colOff>
      <xdr:row>78</xdr:row>
      <xdr:rowOff>91297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DE4327-AF5C-A54F-9A04-F1BBCC96E4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12" zoomScale="80" zoomScaleNormal="80" workbookViewId="0">
      <selection activeCell="U18" sqref="U18"/>
    </sheetView>
  </sheetViews>
  <sheetFormatPr defaultColWidth="11" defaultRowHeight="15.75" x14ac:dyDescent="0.25"/>
  <cols>
    <col min="6" max="6" width="15.375" customWidth="1"/>
    <col min="8" max="8" width="15.375" customWidth="1"/>
    <col min="9" max="9" width="13.5" customWidth="1"/>
    <col min="12" max="12" width="13" customWidth="1"/>
    <col min="14" max="14" width="13.625" customWidth="1"/>
    <col min="16" max="16" width="15.125" customWidth="1"/>
    <col min="17" max="17" width="15" customWidth="1"/>
    <col min="22" max="22" width="14.5" customWidth="1"/>
  </cols>
  <sheetData>
    <row r="1" spans="2:16" x14ac:dyDescent="0.25">
      <c r="C1" s="16"/>
      <c r="D1" s="17"/>
      <c r="E1" s="17"/>
      <c r="F1" s="16"/>
      <c r="G1" s="16"/>
      <c r="H1" s="3"/>
      <c r="I1" s="3"/>
    </row>
    <row r="2" spans="2:16" x14ac:dyDescent="0.25">
      <c r="D2" s="2"/>
      <c r="E2" s="2"/>
      <c r="H2" s="3"/>
      <c r="I2" s="3"/>
    </row>
    <row r="3" spans="2:16" x14ac:dyDescent="0.25">
      <c r="D3" s="2"/>
      <c r="E3" s="2"/>
      <c r="F3" s="20"/>
      <c r="G3" s="20"/>
      <c r="H3" s="21"/>
      <c r="I3" s="21"/>
      <c r="P3" t="s">
        <v>14</v>
      </c>
    </row>
    <row r="4" spans="2:16" x14ac:dyDescent="0.25">
      <c r="B4" s="5" t="s">
        <v>30</v>
      </c>
      <c r="C4" s="5"/>
      <c r="D4" s="18"/>
      <c r="E4" s="2"/>
      <c r="F4" s="20"/>
      <c r="G4" s="26" t="s">
        <v>22</v>
      </c>
      <c r="H4" s="22">
        <v>368.5</v>
      </c>
      <c r="I4" s="21" t="s">
        <v>16</v>
      </c>
      <c r="N4" s="35" t="s">
        <v>10</v>
      </c>
      <c r="O4" s="8" t="s">
        <v>8</v>
      </c>
      <c r="P4" t="s">
        <v>9</v>
      </c>
    </row>
    <row r="5" spans="2:16" x14ac:dyDescent="0.25">
      <c r="B5" t="s">
        <v>29</v>
      </c>
      <c r="D5" s="2"/>
      <c r="E5" s="2"/>
      <c r="F5" s="20"/>
      <c r="G5" s="27" t="s">
        <v>17</v>
      </c>
      <c r="H5" s="22">
        <v>931.4941</v>
      </c>
      <c r="I5" s="21" t="s">
        <v>16</v>
      </c>
      <c r="N5" s="6">
        <f>100*(O5-$O$5)/$O$5</f>
        <v>0</v>
      </c>
      <c r="O5">
        <v>-0.35264810000000002</v>
      </c>
      <c r="P5">
        <v>3.49E-2</v>
      </c>
    </row>
    <row r="6" spans="2:16" x14ac:dyDescent="0.25">
      <c r="D6" s="2"/>
      <c r="E6" s="2"/>
      <c r="F6" s="20"/>
      <c r="G6" s="27" t="s">
        <v>18</v>
      </c>
      <c r="H6" s="23">
        <f>H4/H5+1</f>
        <v>1.395601002733136</v>
      </c>
      <c r="I6" s="21"/>
      <c r="N6" s="6">
        <f>100*(O6-$O$5)/$O$5</f>
        <v>0.9981621905803455</v>
      </c>
      <c r="O6">
        <v>-0.35616809999999999</v>
      </c>
      <c r="P6">
        <v>9.2999999999999992E-3</v>
      </c>
    </row>
    <row r="7" spans="2:16" x14ac:dyDescent="0.25">
      <c r="D7" s="2"/>
      <c r="E7" s="2"/>
      <c r="F7" s="20"/>
      <c r="G7" s="27" t="s">
        <v>19</v>
      </c>
      <c r="H7" s="24">
        <f>1+1/H6</f>
        <v>1.7165371750533329</v>
      </c>
      <c r="I7" s="21"/>
      <c r="N7" s="6">
        <f>100*(O7-$O$5)/$O$5</f>
        <v>2.0133385094092366</v>
      </c>
      <c r="O7">
        <v>-0.35974810000000002</v>
      </c>
      <c r="P7">
        <v>-1.1999999999999999E-3</v>
      </c>
    </row>
    <row r="8" spans="2:16" x14ac:dyDescent="0.25">
      <c r="D8" s="2"/>
      <c r="E8" s="2"/>
      <c r="F8" s="25"/>
      <c r="G8" s="27" t="s">
        <v>20</v>
      </c>
      <c r="H8" s="22">
        <v>21</v>
      </c>
      <c r="I8" s="20"/>
      <c r="N8" s="6">
        <f>100*(O8-$O$5)/$O$5</f>
        <v>1.7586653664091716</v>
      </c>
      <c r="O8">
        <v>-0.35885</v>
      </c>
    </row>
    <row r="9" spans="2:16" x14ac:dyDescent="0.25">
      <c r="D9" s="2"/>
      <c r="E9" s="2"/>
      <c r="F9" s="20"/>
      <c r="G9" s="27" t="s">
        <v>21</v>
      </c>
      <c r="H9" s="22">
        <v>126</v>
      </c>
      <c r="I9" s="20"/>
      <c r="N9" s="6">
        <f>100*(O9-$O$5)/$O$5</f>
        <v>1.8805999521902905</v>
      </c>
      <c r="O9">
        <v>-0.35927999999999999</v>
      </c>
    </row>
    <row r="10" spans="2:16" x14ac:dyDescent="0.25">
      <c r="D10" s="2"/>
      <c r="E10" s="2"/>
    </row>
    <row r="12" spans="2:16" x14ac:dyDescent="0.25">
      <c r="E12" t="s">
        <v>12</v>
      </c>
      <c r="N12" s="4" t="s">
        <v>24</v>
      </c>
    </row>
    <row r="13" spans="2:16" x14ac:dyDescent="0.25">
      <c r="F13" s="28" t="s">
        <v>23</v>
      </c>
      <c r="G13" s="28" t="s">
        <v>23</v>
      </c>
      <c r="J13" s="28" t="s">
        <v>23</v>
      </c>
      <c r="K13" s="28" t="s">
        <v>23</v>
      </c>
      <c r="N13" s="32">
        <v>1.425</v>
      </c>
    </row>
    <row r="14" spans="2:16" x14ac:dyDescent="0.25">
      <c r="B14" s="19" t="s">
        <v>4</v>
      </c>
      <c r="C14" s="19" t="s">
        <v>5</v>
      </c>
      <c r="D14" s="19" t="s">
        <v>1</v>
      </c>
      <c r="E14" s="19" t="s">
        <v>2</v>
      </c>
      <c r="F14" s="19" t="s">
        <v>25</v>
      </c>
      <c r="G14" s="19" t="s">
        <v>6</v>
      </c>
      <c r="H14" s="19" t="s">
        <v>3</v>
      </c>
      <c r="I14" s="19" t="s">
        <v>7</v>
      </c>
      <c r="J14" s="19" t="s">
        <v>15</v>
      </c>
      <c r="K14" s="19" t="s">
        <v>6</v>
      </c>
      <c r="L14" s="19" t="s">
        <v>3</v>
      </c>
      <c r="M14" s="29" t="s">
        <v>0</v>
      </c>
      <c r="N14" s="29" t="s">
        <v>26</v>
      </c>
    </row>
    <row r="15" spans="2:16" x14ac:dyDescent="0.25">
      <c r="B15" s="12">
        <v>-200</v>
      </c>
      <c r="C15">
        <f t="shared" ref="C15:C23" si="0">C16+100</f>
        <v>202706.72219999999</v>
      </c>
      <c r="D15" s="2">
        <f t="shared" ref="D15:D32" si="1">(C15-C$25)/C$25</f>
        <v>4.957692976679585E-3</v>
      </c>
      <c r="E15" s="6">
        <f>D15/$H$7</f>
        <v>2.8881943535685726E-3</v>
      </c>
      <c r="F15" s="12">
        <v>40.51972</v>
      </c>
      <c r="G15" s="30">
        <f>F15/$H$8</f>
        <v>1.9295104761904762</v>
      </c>
      <c r="H15" s="3">
        <f t="shared" ref="H15:H32" si="2">(G15-G$25)/G$25</f>
        <v>-7.7980637111710322E-5</v>
      </c>
      <c r="I15" s="3">
        <f>-1*H15</f>
        <v>7.7980637111710322E-5</v>
      </c>
      <c r="J15" s="12">
        <v>243.11725000000001</v>
      </c>
      <c r="K15">
        <f>J15/$H$9</f>
        <v>1.9295019841269843</v>
      </c>
      <c r="L15" s="3">
        <f>(K15-K$25)/K$25</f>
        <v>-8.2258066174488453E-5</v>
      </c>
      <c r="M15" s="30">
        <f t="shared" ref="M15:M25" si="3">$H$4*(1+D15)/$H$5+1</f>
        <v>1.3975622710459534</v>
      </c>
      <c r="N15" s="31">
        <f>(1/M15^2-1/$N$13^2)*E15</f>
        <v>5.6395706793278138E-5</v>
      </c>
    </row>
    <row r="16" spans="2:16" x14ac:dyDescent="0.25">
      <c r="B16" s="12">
        <v>-300</v>
      </c>
      <c r="C16">
        <f t="shared" si="0"/>
        <v>202606.72219999999</v>
      </c>
      <c r="D16" s="2">
        <f t="shared" si="1"/>
        <v>4.461923679011626E-3</v>
      </c>
      <c r="E16" s="6">
        <f>D16/$H$7</f>
        <v>2.5993749182117152E-3</v>
      </c>
      <c r="F16" s="12">
        <v>40.520659999999999</v>
      </c>
      <c r="G16" s="30">
        <f>F16/$H$8</f>
        <v>1.9295552380952381</v>
      </c>
      <c r="H16" s="3">
        <f t="shared" si="2"/>
        <v>-5.4783865312679827E-5</v>
      </c>
      <c r="I16" s="3">
        <f>-1*H16</f>
        <v>5.4783865312679827E-5</v>
      </c>
      <c r="J16" s="12">
        <v>243.12225000000001</v>
      </c>
      <c r="K16">
        <f>J16/$H$9</f>
        <v>1.9295416666666667</v>
      </c>
      <c r="L16" s="3">
        <f t="shared" ref="L16:L32" si="4">(K16-K$25)/K$25</f>
        <v>-6.1693549630895112E-5</v>
      </c>
      <c r="M16" s="30">
        <f t="shared" si="3"/>
        <v>1.3973661442146716</v>
      </c>
      <c r="N16" s="31">
        <f t="shared" ref="N16:N32" si="5">(1/M16^2-1/$N$13^2)*E16</f>
        <v>5.1129742125378224E-5</v>
      </c>
    </row>
    <row r="17" spans="1:14" x14ac:dyDescent="0.25">
      <c r="B17" s="12">
        <v>-400</v>
      </c>
      <c r="C17">
        <f t="shared" si="0"/>
        <v>202506.72219999999</v>
      </c>
      <c r="D17" s="2">
        <f t="shared" si="1"/>
        <v>3.966154381343668E-3</v>
      </c>
      <c r="E17" s="6">
        <f>D17/$H$7</f>
        <v>2.3105554828548583E-3</v>
      </c>
      <c r="F17" s="12">
        <v>40.521050000000002</v>
      </c>
      <c r="G17" s="30">
        <f>F17/$H$8</f>
        <v>1.9295738095238097</v>
      </c>
      <c r="H17" s="3">
        <f t="shared" si="2"/>
        <v>-4.5159672757645402E-5</v>
      </c>
      <c r="I17" s="3">
        <f>-1*H17</f>
        <v>4.5159672757645402E-5</v>
      </c>
      <c r="J17" s="12">
        <v>243.126</v>
      </c>
      <c r="K17">
        <f>J17/$H$9</f>
        <v>1.9295714285714287</v>
      </c>
      <c r="L17" s="3">
        <f t="shared" si="4"/>
        <v>-4.6270162223113797E-5</v>
      </c>
      <c r="M17" s="30">
        <f t="shared" si="3"/>
        <v>1.3971700173833899</v>
      </c>
      <c r="N17" s="31">
        <f t="shared" si="5"/>
        <v>4.5780893761733709E-5</v>
      </c>
    </row>
    <row r="18" spans="1:14" x14ac:dyDescent="0.25">
      <c r="B18" s="12">
        <v>-500</v>
      </c>
      <c r="C18">
        <f t="shared" si="0"/>
        <v>202406.72219999999</v>
      </c>
      <c r="D18" s="2">
        <f t="shared" si="1"/>
        <v>3.470385083675709E-3</v>
      </c>
      <c r="E18" s="6">
        <f>D18/$H$7</f>
        <v>2.0217360474980009E-3</v>
      </c>
      <c r="F18" s="12">
        <v>40.521000000000001</v>
      </c>
      <c r="G18" s="30">
        <f>F18/$H$8</f>
        <v>1.9295714285714287</v>
      </c>
      <c r="H18" s="3">
        <f t="shared" si="2"/>
        <v>-4.6393543598060982E-5</v>
      </c>
      <c r="I18" s="3">
        <f>-1*H18</f>
        <v>4.6393543598060982E-5</v>
      </c>
      <c r="J18" s="12">
        <v>243.12725</v>
      </c>
      <c r="K18">
        <f>J18/$H$9</f>
        <v>1.9295813492063492</v>
      </c>
      <c r="L18" s="3">
        <f t="shared" si="4"/>
        <v>-4.1129033087301764E-5</v>
      </c>
      <c r="M18" s="30">
        <f t="shared" si="3"/>
        <v>1.3969738905521081</v>
      </c>
      <c r="N18" s="31">
        <f t="shared" si="5"/>
        <v>4.0349109322693472E-5</v>
      </c>
    </row>
    <row r="19" spans="1:14" x14ac:dyDescent="0.25">
      <c r="B19">
        <v>-600</v>
      </c>
      <c r="C19">
        <f t="shared" si="0"/>
        <v>202306.72219999999</v>
      </c>
      <c r="D19" s="2">
        <f t="shared" si="1"/>
        <v>2.974615786007751E-3</v>
      </c>
      <c r="E19" s="6">
        <f>D19/$H$7</f>
        <v>1.7329166121411437E-3</v>
      </c>
      <c r="F19">
        <v>40.521380000000001</v>
      </c>
      <c r="G19" s="30">
        <f>F19/$H$8</f>
        <v>1.9295895238095238</v>
      </c>
      <c r="H19" s="3">
        <f t="shared" si="2"/>
        <v>-3.7016125211316798E-5</v>
      </c>
      <c r="I19" s="3">
        <f>-1*H19</f>
        <v>3.7016125211316798E-5</v>
      </c>
      <c r="J19">
        <v>243.1285</v>
      </c>
      <c r="K19">
        <f>J19/$H$9</f>
        <v>1.9295912698412698</v>
      </c>
      <c r="L19" s="3">
        <f t="shared" si="4"/>
        <v>-3.5987903951374656E-5</v>
      </c>
      <c r="M19" s="30">
        <f t="shared" si="3"/>
        <v>1.3967777637208265</v>
      </c>
      <c r="N19" s="31">
        <f t="shared" si="5"/>
        <v>3.4834336389372736E-5</v>
      </c>
    </row>
    <row r="20" spans="1:14" x14ac:dyDescent="0.25">
      <c r="B20">
        <v>-700</v>
      </c>
      <c r="C20">
        <f t="shared" si="0"/>
        <v>202206.72219999999</v>
      </c>
      <c r="D20" s="2">
        <f t="shared" si="1"/>
        <v>2.4788464883397925E-3</v>
      </c>
      <c r="E20" s="6">
        <f>D20/$H$7</f>
        <v>1.4440971767842863E-3</v>
      </c>
      <c r="F20">
        <v>40.521549999999998</v>
      </c>
      <c r="G20" s="30">
        <f>F20/$H$8</f>
        <v>1.929597619047619</v>
      </c>
      <c r="H20" s="3">
        <f t="shared" si="2"/>
        <v>-3.2820964354064913E-5</v>
      </c>
      <c r="I20" s="3">
        <f t="shared" ref="I20:I32" si="6">-1*H20</f>
        <v>3.2820964354064913E-5</v>
      </c>
      <c r="J20">
        <v>243.1285</v>
      </c>
      <c r="K20">
        <f>J20/$H$9</f>
        <v>1.9295912698412698</v>
      </c>
      <c r="L20" s="3">
        <f t="shared" si="4"/>
        <v>-3.5987903951374656E-5</v>
      </c>
      <c r="M20" s="30">
        <f t="shared" si="3"/>
        <v>1.3965816368895447</v>
      </c>
      <c r="N20" s="31">
        <f t="shared" si="5"/>
        <v>2.9236522503620624E-5</v>
      </c>
    </row>
    <row r="21" spans="1:14" x14ac:dyDescent="0.25">
      <c r="B21">
        <v>-800</v>
      </c>
      <c r="C21">
        <f t="shared" si="0"/>
        <v>202106.72219999999</v>
      </c>
      <c r="D21" s="2">
        <f t="shared" si="1"/>
        <v>1.983077190671834E-3</v>
      </c>
      <c r="E21" s="6">
        <f>D21/$H$7</f>
        <v>1.1552777414274291E-3</v>
      </c>
      <c r="F21">
        <v>40.521549999999998</v>
      </c>
      <c r="G21" s="30">
        <f>F21/$H$8</f>
        <v>1.929597619047619</v>
      </c>
      <c r="H21" s="3">
        <f t="shared" si="2"/>
        <v>-3.2820964354064913E-5</v>
      </c>
      <c r="I21" s="3">
        <f t="shared" si="6"/>
        <v>3.2820964354064913E-5</v>
      </c>
      <c r="J21">
        <v>243.12975</v>
      </c>
      <c r="K21">
        <f>J21/$H$9</f>
        <v>1.9296011904761905</v>
      </c>
      <c r="L21" s="3">
        <f t="shared" si="4"/>
        <v>-3.0846774815447556E-5</v>
      </c>
      <c r="M21" s="30">
        <f t="shared" si="3"/>
        <v>1.3963855100582629</v>
      </c>
      <c r="N21" s="31">
        <f t="shared" si="5"/>
        <v>2.355561516798296E-5</v>
      </c>
    </row>
    <row r="22" spans="1:14" x14ac:dyDescent="0.25">
      <c r="B22">
        <v>-900</v>
      </c>
      <c r="C22">
        <f t="shared" si="0"/>
        <v>202006.72219999999</v>
      </c>
      <c r="D22" s="2">
        <f t="shared" si="1"/>
        <v>1.4873078930038755E-3</v>
      </c>
      <c r="E22" s="6">
        <f>D22/$H$7</f>
        <v>8.6645830607057185E-4</v>
      </c>
      <c r="F22">
        <v>40.521999999999998</v>
      </c>
      <c r="G22" s="30">
        <f>F22/$H$8</f>
        <v>1.9296190476190476</v>
      </c>
      <c r="H22" s="3">
        <f t="shared" si="2"/>
        <v>-2.1716126790669875E-5</v>
      </c>
      <c r="I22" s="3">
        <f t="shared" si="6"/>
        <v>2.1716126790669875E-5</v>
      </c>
      <c r="J22">
        <v>243.13225</v>
      </c>
      <c r="K22">
        <f>J22/$H$9</f>
        <v>1.9296210317460318</v>
      </c>
      <c r="L22" s="3">
        <f t="shared" si="4"/>
        <v>-2.0564516543593345E-5</v>
      </c>
      <c r="M22" s="30">
        <f t="shared" si="3"/>
        <v>1.3961893832269812</v>
      </c>
      <c r="N22" s="31">
        <f t="shared" si="5"/>
        <v>1.7791561845669581E-5</v>
      </c>
    </row>
    <row r="23" spans="1:14" x14ac:dyDescent="0.25">
      <c r="B23">
        <v>-1000</v>
      </c>
      <c r="C23">
        <f t="shared" si="0"/>
        <v>201906.72219999999</v>
      </c>
      <c r="D23" s="2">
        <f t="shared" si="1"/>
        <v>9.9153859533591699E-4</v>
      </c>
      <c r="E23" s="6">
        <f>D23/$H$7</f>
        <v>5.7763887071371456E-4</v>
      </c>
      <c r="F23">
        <v>40.522440000000003</v>
      </c>
      <c r="G23" s="30">
        <f>F23/$H$8</f>
        <v>1.9296400000000002</v>
      </c>
      <c r="H23" s="3">
        <f t="shared" si="2"/>
        <v>-1.0858063395219868E-5</v>
      </c>
      <c r="I23" s="3">
        <f t="shared" si="6"/>
        <v>1.0858063395219868E-5</v>
      </c>
      <c r="J23">
        <v>243.13475</v>
      </c>
      <c r="K23">
        <f>J23/$H$9</f>
        <v>1.9296408730158729</v>
      </c>
      <c r="L23" s="3">
        <f t="shared" si="4"/>
        <v>-1.0282258271854208E-5</v>
      </c>
      <c r="M23" s="30">
        <f t="shared" si="3"/>
        <v>1.3959932563956994</v>
      </c>
      <c r="N23" s="31">
        <f t="shared" si="5"/>
        <v>1.1944309960519339E-5</v>
      </c>
    </row>
    <row r="24" spans="1:14" x14ac:dyDescent="0.25">
      <c r="B24">
        <v>-1100</v>
      </c>
      <c r="C24">
        <f>C25+100</f>
        <v>201806.72219999999</v>
      </c>
      <c r="D24" s="2">
        <f t="shared" si="1"/>
        <v>4.957692976679585E-4</v>
      </c>
      <c r="E24" s="6">
        <f>D24/$H$7</f>
        <v>2.8881943535685728E-4</v>
      </c>
      <c r="F24">
        <v>40.52272</v>
      </c>
      <c r="G24" s="30">
        <f>F24/$H$8</f>
        <v>1.9296533333333332</v>
      </c>
      <c r="H24" s="3">
        <f t="shared" si="2"/>
        <v>-3.9483866893068526E-6</v>
      </c>
      <c r="I24" s="3">
        <f t="shared" si="6"/>
        <v>3.9483866893068526E-6</v>
      </c>
      <c r="J24">
        <v>243.136</v>
      </c>
      <c r="K24">
        <f>J24/$H$9</f>
        <v>1.9296507936507936</v>
      </c>
      <c r="L24" s="3">
        <f t="shared" si="4"/>
        <v>-5.1411291359271039E-6</v>
      </c>
      <c r="M24" s="30">
        <f t="shared" si="3"/>
        <v>1.3957971295644176</v>
      </c>
      <c r="N24" s="31">
        <f t="shared" si="5"/>
        <v>6.0138068969651826E-6</v>
      </c>
    </row>
    <row r="25" spans="1:14" x14ac:dyDescent="0.25">
      <c r="A25" s="36" t="s">
        <v>31</v>
      </c>
      <c r="B25">
        <v>-1200</v>
      </c>
      <c r="C25" s="1">
        <v>201706.72219999999</v>
      </c>
      <c r="D25" s="2">
        <f t="shared" si="1"/>
        <v>0</v>
      </c>
      <c r="E25" s="6">
        <f>D25/$H$7</f>
        <v>0</v>
      </c>
      <c r="F25" s="1">
        <v>40.522880000000001</v>
      </c>
      <c r="G25" s="30">
        <f>F25/$H$8</f>
        <v>1.9296609523809525</v>
      </c>
      <c r="H25" s="3">
        <f t="shared" si="2"/>
        <v>0</v>
      </c>
      <c r="I25" s="3">
        <f t="shared" si="6"/>
        <v>0</v>
      </c>
      <c r="J25">
        <v>243.13724999999999</v>
      </c>
      <c r="K25">
        <f>J25/$H$9</f>
        <v>1.9296607142857143</v>
      </c>
      <c r="L25" s="3">
        <f t="shared" si="4"/>
        <v>0</v>
      </c>
      <c r="M25" s="30">
        <f>$H$4*(1+D25)/$H$5+1</f>
        <v>1.395601002733136</v>
      </c>
      <c r="N25" s="31">
        <f t="shared" si="5"/>
        <v>0</v>
      </c>
    </row>
    <row r="26" spans="1:14" x14ac:dyDescent="0.25">
      <c r="B26">
        <v>-1300</v>
      </c>
      <c r="C26">
        <f>C25-100</f>
        <v>201606.72219999999</v>
      </c>
      <c r="D26" s="2">
        <f t="shared" si="1"/>
        <v>-4.957692976679585E-4</v>
      </c>
      <c r="E26" s="6">
        <f>D26/$H$7</f>
        <v>-2.8881943535685728E-4</v>
      </c>
      <c r="F26">
        <v>40.522770000000001</v>
      </c>
      <c r="G26" s="30">
        <f>F26/$H$8</f>
        <v>1.9296557142857143</v>
      </c>
      <c r="H26" s="3">
        <f t="shared" si="2"/>
        <v>-2.7145158488912691E-6</v>
      </c>
      <c r="I26" s="3">
        <f t="shared" si="6"/>
        <v>2.7145158488912691E-6</v>
      </c>
      <c r="J26">
        <v>243.136</v>
      </c>
      <c r="K26">
        <f>J26/$H$9</f>
        <v>1.9296507936507936</v>
      </c>
      <c r="L26" s="3">
        <f t="shared" si="4"/>
        <v>-5.1411291359271039E-6</v>
      </c>
      <c r="M26" s="30">
        <f t="shared" ref="M26:M32" si="7">$H$4*(1+D26)/$H$5+1</f>
        <v>1.3954048759018542</v>
      </c>
      <c r="N26" s="31">
        <f t="shared" si="5"/>
        <v>-6.0971634248581622E-6</v>
      </c>
    </row>
    <row r="27" spans="1:14" x14ac:dyDescent="0.25">
      <c r="B27">
        <v>-1400</v>
      </c>
      <c r="C27">
        <f t="shared" ref="C27:C32" si="8">C26-100</f>
        <v>201506.72219999999</v>
      </c>
      <c r="D27" s="2">
        <f t="shared" si="1"/>
        <v>-9.9153859533591699E-4</v>
      </c>
      <c r="E27" s="6">
        <f>D27/$H$7</f>
        <v>-5.7763887071371456E-4</v>
      </c>
      <c r="F27">
        <v>40.522500000000001</v>
      </c>
      <c r="G27" s="30">
        <f>F27/$H$8</f>
        <v>1.9296428571428572</v>
      </c>
      <c r="H27" s="3">
        <f t="shared" si="2"/>
        <v>-9.3774183868592512E-6</v>
      </c>
      <c r="I27" s="3">
        <f t="shared" si="6"/>
        <v>9.3774183868592512E-6</v>
      </c>
      <c r="J27">
        <v>243.13475</v>
      </c>
      <c r="K27">
        <f>J27/$H$9</f>
        <v>1.9296408730158729</v>
      </c>
      <c r="L27" s="3">
        <f t="shared" si="4"/>
        <v>-1.0282258271854208E-5</v>
      </c>
      <c r="M27" s="30">
        <f t="shared" si="7"/>
        <v>1.3952087490705725</v>
      </c>
      <c r="N27" s="31">
        <f t="shared" si="5"/>
        <v>-1.2277736111601025E-5</v>
      </c>
    </row>
    <row r="28" spans="1:14" x14ac:dyDescent="0.25">
      <c r="B28">
        <v>-1500</v>
      </c>
      <c r="C28">
        <f t="shared" si="8"/>
        <v>201406.72219999999</v>
      </c>
      <c r="D28" s="2">
        <f t="shared" si="1"/>
        <v>-1.4873078930038755E-3</v>
      </c>
      <c r="E28" s="6">
        <f>D28/$H$7</f>
        <v>-8.6645830607057185E-4</v>
      </c>
      <c r="F28">
        <v>40.522219999999997</v>
      </c>
      <c r="G28" s="30">
        <f>F28/$H$8</f>
        <v>1.9296295238095236</v>
      </c>
      <c r="H28" s="3">
        <f t="shared" si="2"/>
        <v>-1.6287095093117474E-5</v>
      </c>
      <c r="I28" s="3">
        <f t="shared" si="6"/>
        <v>1.6287095093117474E-5</v>
      </c>
      <c r="J28">
        <v>243.1335</v>
      </c>
      <c r="K28">
        <f>J28/$H$9</f>
        <v>1.9296309523809523</v>
      </c>
      <c r="L28" s="3">
        <f t="shared" si="4"/>
        <v>-1.5423387407781312E-5</v>
      </c>
      <c r="M28" s="30">
        <f t="shared" si="7"/>
        <v>1.3950126222392907</v>
      </c>
      <c r="N28" s="31">
        <f t="shared" si="5"/>
        <v>-1.8541770833764512E-5</v>
      </c>
    </row>
    <row r="29" spans="1:14" x14ac:dyDescent="0.25">
      <c r="B29">
        <v>-1600</v>
      </c>
      <c r="C29">
        <f t="shared" si="8"/>
        <v>201306.72219999999</v>
      </c>
      <c r="D29" s="2">
        <f t="shared" si="1"/>
        <v>-1.983077190671834E-3</v>
      </c>
      <c r="E29" s="6">
        <f>D29/$H$7</f>
        <v>-1.1552777414274291E-3</v>
      </c>
      <c r="F29">
        <v>40.521880000000003</v>
      </c>
      <c r="G29" s="30">
        <f>F29/$H$8</f>
        <v>1.9296133333333334</v>
      </c>
      <c r="H29" s="3">
        <f t="shared" si="2"/>
        <v>-2.4677416807506177E-5</v>
      </c>
      <c r="I29" s="3">
        <f t="shared" si="6"/>
        <v>2.4677416807506177E-5</v>
      </c>
      <c r="J29">
        <v>243.131</v>
      </c>
      <c r="K29">
        <f>J29/$H$9</f>
        <v>1.9296111111111112</v>
      </c>
      <c r="L29" s="3">
        <f t="shared" si="4"/>
        <v>-2.5705645679520449E-5</v>
      </c>
      <c r="M29" s="30">
        <f t="shared" si="7"/>
        <v>1.3948164954080089</v>
      </c>
      <c r="N29" s="31">
        <f t="shared" si="5"/>
        <v>-2.4889320404463386E-5</v>
      </c>
    </row>
    <row r="30" spans="1:14" x14ac:dyDescent="0.25">
      <c r="B30">
        <v>-1700</v>
      </c>
      <c r="C30">
        <f t="shared" si="8"/>
        <v>201206.72219999999</v>
      </c>
      <c r="D30" s="2">
        <f t="shared" si="1"/>
        <v>-2.4788464883397925E-3</v>
      </c>
      <c r="E30" s="6">
        <f>D30/$H$7</f>
        <v>-1.4440971767842863E-3</v>
      </c>
      <c r="F30">
        <v>40.521439999999998</v>
      </c>
      <c r="G30" s="30">
        <f>F30/$H$8</f>
        <v>1.9295923809523809</v>
      </c>
      <c r="H30" s="3">
        <f t="shared" si="2"/>
        <v>-3.5535480202841119E-5</v>
      </c>
      <c r="I30" s="3">
        <f t="shared" si="6"/>
        <v>3.5535480202841119E-5</v>
      </c>
      <c r="J30">
        <v>243.1285</v>
      </c>
      <c r="K30">
        <f>J30/$H$9</f>
        <v>1.9295912698412698</v>
      </c>
      <c r="L30" s="3">
        <f t="shared" si="4"/>
        <v>-3.5987903951374656E-5</v>
      </c>
      <c r="M30" s="30">
        <f t="shared" si="7"/>
        <v>1.3946203685767271</v>
      </c>
      <c r="N30" s="31">
        <f t="shared" si="5"/>
        <v>-3.1320437676426675E-5</v>
      </c>
    </row>
    <row r="31" spans="1:14" x14ac:dyDescent="0.25">
      <c r="B31">
        <v>-1800</v>
      </c>
      <c r="C31">
        <f t="shared" si="8"/>
        <v>201106.72219999999</v>
      </c>
      <c r="D31" s="2">
        <f t="shared" si="1"/>
        <v>-2.974615786007751E-3</v>
      </c>
      <c r="E31" s="6">
        <f>D31/$H$7</f>
        <v>-1.7329166121411437E-3</v>
      </c>
      <c r="F31">
        <v>40.521000000000001</v>
      </c>
      <c r="G31" s="30">
        <f>F31/$H$8</f>
        <v>1.9295714285714287</v>
      </c>
      <c r="H31" s="3">
        <f t="shared" si="2"/>
        <v>-4.6393543598060982E-5</v>
      </c>
      <c r="I31" s="3">
        <f t="shared" si="6"/>
        <v>4.6393543598060982E-5</v>
      </c>
      <c r="J31">
        <v>243.126</v>
      </c>
      <c r="K31">
        <f>J31/$H$9</f>
        <v>1.9295714285714287</v>
      </c>
      <c r="L31" s="3">
        <f t="shared" si="4"/>
        <v>-4.6270162223113797E-5</v>
      </c>
      <c r="M31" s="30">
        <f t="shared" si="7"/>
        <v>1.3944242417454453</v>
      </c>
      <c r="N31" s="31">
        <f t="shared" si="5"/>
        <v>-3.7835175542031946E-5</v>
      </c>
    </row>
    <row r="32" spans="1:14" x14ac:dyDescent="0.25">
      <c r="B32">
        <v>-1900</v>
      </c>
      <c r="C32">
        <f t="shared" si="8"/>
        <v>201006.72219999999</v>
      </c>
      <c r="D32" s="2">
        <f t="shared" si="1"/>
        <v>-3.470385083675709E-3</v>
      </c>
      <c r="E32" s="6">
        <f>D32/$H$7</f>
        <v>-2.0217360474980009E-3</v>
      </c>
      <c r="F32">
        <v>40.520769999999999</v>
      </c>
      <c r="G32" s="30">
        <f>F32/$H$8</f>
        <v>1.9295604761904761</v>
      </c>
      <c r="H32" s="3">
        <f t="shared" si="2"/>
        <v>-5.2069349463903628E-5</v>
      </c>
      <c r="I32" s="3">
        <f t="shared" si="6"/>
        <v>5.2069349463903628E-5</v>
      </c>
      <c r="J32">
        <v>243.12350000000001</v>
      </c>
      <c r="K32">
        <f>J32/$H$9</f>
        <v>1.9295515873015874</v>
      </c>
      <c r="L32" s="3">
        <f t="shared" si="4"/>
        <v>-5.6552420494968005E-5</v>
      </c>
      <c r="M32" s="30">
        <f t="shared" si="7"/>
        <v>1.3942281149141638</v>
      </c>
      <c r="N32" s="31">
        <f t="shared" si="5"/>
        <v>-4.4433586933339556E-5</v>
      </c>
    </row>
    <row r="33" spans="2:14" x14ac:dyDescent="0.25">
      <c r="D33" s="2"/>
      <c r="E33" s="6"/>
      <c r="H33" s="3"/>
      <c r="I33" s="3"/>
    </row>
    <row r="34" spans="2:14" x14ac:dyDescent="0.25">
      <c r="D34" s="2"/>
      <c r="E34" s="6"/>
      <c r="H34" s="3"/>
      <c r="I34" s="3"/>
    </row>
    <row r="35" spans="2:14" x14ac:dyDescent="0.25">
      <c r="E35" t="s">
        <v>13</v>
      </c>
      <c r="N35" s="4" t="s">
        <v>24</v>
      </c>
    </row>
    <row r="36" spans="2:14" x14ac:dyDescent="0.25">
      <c r="F36" s="28" t="s">
        <v>23</v>
      </c>
      <c r="G36" s="28" t="s">
        <v>23</v>
      </c>
      <c r="J36" s="28" t="s">
        <v>23</v>
      </c>
      <c r="K36" s="28" t="s">
        <v>23</v>
      </c>
      <c r="L36" s="9"/>
      <c r="N36" s="32">
        <v>1.3956</v>
      </c>
    </row>
    <row r="37" spans="2:14" x14ac:dyDescent="0.25">
      <c r="B37" s="19" t="s">
        <v>4</v>
      </c>
      <c r="C37" s="19" t="s">
        <v>5</v>
      </c>
      <c r="D37" s="19" t="s">
        <v>1</v>
      </c>
      <c r="E37" s="19" t="s">
        <v>2</v>
      </c>
      <c r="F37" s="19" t="s">
        <v>25</v>
      </c>
      <c r="G37" s="19" t="s">
        <v>6</v>
      </c>
      <c r="H37" s="19" t="s">
        <v>3</v>
      </c>
      <c r="I37" s="19" t="s">
        <v>7</v>
      </c>
      <c r="J37" s="19" t="s">
        <v>15</v>
      </c>
      <c r="K37" s="19" t="s">
        <v>6</v>
      </c>
      <c r="L37" s="19" t="s">
        <v>3</v>
      </c>
      <c r="M37" s="29" t="s">
        <v>0</v>
      </c>
      <c r="N37" s="29" t="s">
        <v>27</v>
      </c>
    </row>
    <row r="38" spans="2:14" x14ac:dyDescent="0.25">
      <c r="B38" s="12">
        <v>-200</v>
      </c>
      <c r="C38">
        <f t="shared" ref="C38:C46" si="9">C39+100</f>
        <v>202706.72219999999</v>
      </c>
      <c r="D38" s="2">
        <f>(C38-C$48)/C$48</f>
        <v>4.957692976679585E-3</v>
      </c>
      <c r="E38" s="6">
        <f>D38/$H$7</f>
        <v>2.8881943535685726E-3</v>
      </c>
      <c r="F38" s="12">
        <v>40.52261</v>
      </c>
      <c r="G38" s="30">
        <f>F38/$H$8</f>
        <v>1.9296480952380952</v>
      </c>
      <c r="H38" s="3">
        <f t="shared" ref="H38:H52" si="10">(G38-G$48)/G$48</f>
        <v>-1.7767542795801444E-5</v>
      </c>
      <c r="I38" s="3">
        <f>-1*H38</f>
        <v>1.7767542795801444E-5</v>
      </c>
      <c r="J38" s="12">
        <v>243.13475</v>
      </c>
      <c r="K38">
        <f>J38/$H$9</f>
        <v>1.9296408730158729</v>
      </c>
      <c r="L38" s="3">
        <f>(K38-K$48)/K$48</f>
        <v>-1.5423308114562592E-5</v>
      </c>
      <c r="M38" s="30">
        <f t="shared" ref="M38:M48" si="11">$H$4*(1+D38)/$H$5+1</f>
        <v>1.3975622710459534</v>
      </c>
      <c r="N38" s="31">
        <f>(1/M38^2-1/$N$36^2)*E38</f>
        <v>-4.1611878360086215E-6</v>
      </c>
    </row>
    <row r="39" spans="2:14" x14ac:dyDescent="0.25">
      <c r="B39" s="12">
        <v>-300</v>
      </c>
      <c r="C39">
        <f t="shared" si="9"/>
        <v>202606.72219999999</v>
      </c>
      <c r="D39" s="2">
        <f t="shared" ref="D39:D52" si="12">(C39-C$48)/C$48</f>
        <v>4.461923679011626E-3</v>
      </c>
      <c r="E39" s="6">
        <f>D39/$H$7</f>
        <v>2.5993749182117152E-3</v>
      </c>
      <c r="F39" s="12">
        <v>40.522880000000001</v>
      </c>
      <c r="G39" s="30">
        <f>F39/$H$8</f>
        <v>1.9296609523809525</v>
      </c>
      <c r="H39" s="3">
        <f t="shared" si="10"/>
        <v>-1.1104714247347136E-5</v>
      </c>
      <c r="I39" s="3">
        <f>-1*H39</f>
        <v>1.1104714247347136E-5</v>
      </c>
      <c r="J39" s="12">
        <v>243.13724999999999</v>
      </c>
      <c r="K39">
        <f>J39/$H$9</f>
        <v>1.9296607142857143</v>
      </c>
      <c r="L39" s="3">
        <f>(K39-K$48)/K$48</f>
        <v>-5.1411027048541974E-6</v>
      </c>
      <c r="M39" s="30">
        <f t="shared" si="11"/>
        <v>1.3973661442146716</v>
      </c>
      <c r="N39" s="31">
        <f t="shared" ref="N39:N52" si="13">(1/M39^2-1/$N$36^2)*E39</f>
        <v>-3.3714630409798587E-6</v>
      </c>
    </row>
    <row r="40" spans="2:14" x14ac:dyDescent="0.25">
      <c r="B40" s="12">
        <v>-400</v>
      </c>
      <c r="C40">
        <f t="shared" si="9"/>
        <v>202506.72219999999</v>
      </c>
      <c r="D40" s="2">
        <f t="shared" si="12"/>
        <v>3.966154381343668E-3</v>
      </c>
      <c r="E40" s="6">
        <f>D40/$H$7</f>
        <v>2.3105554828548583E-3</v>
      </c>
      <c r="F40" s="12">
        <v>40.523000000000003</v>
      </c>
      <c r="G40" s="30">
        <f>F40/$H$8</f>
        <v>1.9296666666666669</v>
      </c>
      <c r="H40" s="3">
        <f t="shared" si="10"/>
        <v>-8.1434571146752065E-6</v>
      </c>
      <c r="I40" s="3">
        <f>-1*H40</f>
        <v>8.1434571146752065E-6</v>
      </c>
      <c r="J40" s="12">
        <v>243.13724999999999</v>
      </c>
      <c r="K40">
        <f>J40/$H$9</f>
        <v>1.9296607142857143</v>
      </c>
      <c r="L40" s="3">
        <f>(K40-K$48)/K$48</f>
        <v>-5.1411027048541974E-6</v>
      </c>
      <c r="M40" s="30">
        <f t="shared" si="11"/>
        <v>1.3971700173833899</v>
      </c>
      <c r="N40" s="31">
        <f t="shared" si="13"/>
        <v>-2.6646219416957035E-6</v>
      </c>
    </row>
    <row r="41" spans="2:14" x14ac:dyDescent="0.25">
      <c r="B41" s="12">
        <v>-500</v>
      </c>
      <c r="C41">
        <f t="shared" si="9"/>
        <v>202406.72219999999</v>
      </c>
      <c r="D41" s="2">
        <f t="shared" si="12"/>
        <v>3.470385083675709E-3</v>
      </c>
      <c r="E41" s="6">
        <f>D41/$H$7</f>
        <v>2.0217360474980009E-3</v>
      </c>
      <c r="F41" s="12">
        <v>40.523000000000003</v>
      </c>
      <c r="G41" s="30">
        <f>F41/$H$8</f>
        <v>1.9296666666666669</v>
      </c>
      <c r="H41" s="3">
        <f t="shared" si="10"/>
        <v>-8.1434571146752065E-6</v>
      </c>
      <c r="I41" s="3">
        <f>-1*H41</f>
        <v>8.1434571146752065E-6</v>
      </c>
      <c r="J41" s="12">
        <v>243.13724999999999</v>
      </c>
      <c r="K41">
        <f>J41/$H$9</f>
        <v>1.9296607142857143</v>
      </c>
      <c r="L41" s="3">
        <f>(K41-K$48)/K$48</f>
        <v>-5.1411027048541974E-6</v>
      </c>
      <c r="M41" s="30">
        <f t="shared" si="11"/>
        <v>1.3969738905521081</v>
      </c>
      <c r="N41" s="31">
        <f t="shared" si="13"/>
        <v>-2.0407169178072619E-6</v>
      </c>
    </row>
    <row r="42" spans="2:14" x14ac:dyDescent="0.25">
      <c r="B42">
        <v>-600</v>
      </c>
      <c r="C42">
        <f t="shared" si="9"/>
        <v>202306.72219999999</v>
      </c>
      <c r="D42" s="2">
        <f t="shared" si="12"/>
        <v>2.974615786007751E-3</v>
      </c>
      <c r="E42" s="6">
        <f>D42/$H$7</f>
        <v>1.7329166121411437E-3</v>
      </c>
      <c r="F42">
        <v>40.522939999999998</v>
      </c>
      <c r="G42" s="30">
        <f>F42/$H$8</f>
        <v>1.9296638095238094</v>
      </c>
      <c r="H42" s="3">
        <f t="shared" si="10"/>
        <v>-9.6240856811262392E-6</v>
      </c>
      <c r="I42" s="3">
        <f>-1*H42</f>
        <v>9.6240856811262392E-6</v>
      </c>
      <c r="J42">
        <v>243.136</v>
      </c>
      <c r="K42">
        <f>J42/$H$9</f>
        <v>1.9296507936507936</v>
      </c>
      <c r="L42" s="3">
        <f t="shared" ref="L42:L52" si="14">(K42-K$48)/K$48</f>
        <v>-1.0282205409708395E-5</v>
      </c>
      <c r="M42" s="30">
        <f t="shared" si="11"/>
        <v>1.3967777637208265</v>
      </c>
      <c r="N42" s="31">
        <f t="shared" si="13"/>
        <v>-1.4998003881993271E-6</v>
      </c>
    </row>
    <row r="43" spans="2:14" x14ac:dyDescent="0.25">
      <c r="B43">
        <v>-700</v>
      </c>
      <c r="C43">
        <f t="shared" si="9"/>
        <v>202206.72219999999</v>
      </c>
      <c r="D43" s="2">
        <f t="shared" si="12"/>
        <v>2.4788464883397925E-3</v>
      </c>
      <c r="E43" s="6">
        <f>D43/$H$7</f>
        <v>1.4440971767842863E-3</v>
      </c>
      <c r="F43">
        <v>40.522550000000003</v>
      </c>
      <c r="G43" s="30">
        <f>F43/$H$8</f>
        <v>1.9296452380952382</v>
      </c>
      <c r="H43" s="3">
        <f t="shared" si="10"/>
        <v>-1.9248171362022343E-5</v>
      </c>
      <c r="I43" s="3">
        <f t="shared" ref="I43:I52" si="15">-1*H43</f>
        <v>1.9248171362022343E-5</v>
      </c>
      <c r="J43">
        <v>243.136</v>
      </c>
      <c r="K43">
        <f>J43/$H$9</f>
        <v>1.9296507936507936</v>
      </c>
      <c r="L43" s="3">
        <f t="shared" si="14"/>
        <v>-1.0282205409708395E-5</v>
      </c>
      <c r="M43" s="30">
        <f t="shared" si="11"/>
        <v>1.3965816368895447</v>
      </c>
      <c r="N43" s="31">
        <f t="shared" si="13"/>
        <v>-1.0419248110227585E-6</v>
      </c>
    </row>
    <row r="44" spans="2:14" x14ac:dyDescent="0.25">
      <c r="B44">
        <v>-800</v>
      </c>
      <c r="C44">
        <f t="shared" si="9"/>
        <v>202106.72219999999</v>
      </c>
      <c r="D44" s="2">
        <f t="shared" si="12"/>
        <v>1.983077190671834E-3</v>
      </c>
      <c r="E44" s="6">
        <f>D44/$H$7</f>
        <v>1.1552777414274291E-3</v>
      </c>
      <c r="F44">
        <v>40.52272</v>
      </c>
      <c r="G44" s="30">
        <f>F44/$H$8</f>
        <v>1.9296533333333332</v>
      </c>
      <c r="H44" s="3">
        <f t="shared" si="10"/>
        <v>-1.5053057090948064E-5</v>
      </c>
      <c r="I44" s="3">
        <f t="shared" si="15"/>
        <v>1.5053057090948064E-5</v>
      </c>
      <c r="J44">
        <v>243.13475</v>
      </c>
      <c r="K44">
        <f>J44/$H$9</f>
        <v>1.9296408730158729</v>
      </c>
      <c r="L44" s="3">
        <f t="shared" si="14"/>
        <v>-1.5423308114562592E-5</v>
      </c>
      <c r="M44" s="30">
        <f t="shared" si="11"/>
        <v>1.3963855100582629</v>
      </c>
      <c r="N44" s="31">
        <f t="shared" si="13"/>
        <v>-6.6714268373174549E-7</v>
      </c>
    </row>
    <row r="45" spans="2:14" x14ac:dyDescent="0.25">
      <c r="B45">
        <v>-900</v>
      </c>
      <c r="C45">
        <f t="shared" si="9"/>
        <v>202006.72219999999</v>
      </c>
      <c r="D45" s="2">
        <f t="shared" si="12"/>
        <v>1.4873078930038755E-3</v>
      </c>
      <c r="E45" s="6">
        <f>D45/$H$7</f>
        <v>8.6645830607057185E-4</v>
      </c>
      <c r="F45">
        <v>40.52272</v>
      </c>
      <c r="G45" s="30">
        <f>F45/$H$8</f>
        <v>1.9296533333333332</v>
      </c>
      <c r="H45" s="3">
        <f t="shared" si="10"/>
        <v>-1.5053057090948064E-5</v>
      </c>
      <c r="I45" s="3">
        <f t="shared" si="15"/>
        <v>1.5053057090948064E-5</v>
      </c>
      <c r="J45">
        <v>243.13475</v>
      </c>
      <c r="K45">
        <f>J45/$H$9</f>
        <v>1.9296408730158729</v>
      </c>
      <c r="L45" s="3">
        <f t="shared" si="14"/>
        <v>-1.5423308114562592E-5</v>
      </c>
      <c r="M45" s="30">
        <f t="shared" si="11"/>
        <v>1.3961893832269812</v>
      </c>
      <c r="N45" s="31">
        <f t="shared" si="13"/>
        <v>-3.7550654311644804E-7</v>
      </c>
    </row>
    <row r="46" spans="2:14" x14ac:dyDescent="0.25">
      <c r="B46">
        <v>-1000</v>
      </c>
      <c r="C46">
        <f t="shared" si="9"/>
        <v>201906.72219999999</v>
      </c>
      <c r="D46" s="2">
        <f t="shared" si="12"/>
        <v>9.9153859533591699E-4</v>
      </c>
      <c r="E46" s="6">
        <f>D46/$H$7</f>
        <v>5.7763887071371456E-4</v>
      </c>
      <c r="F46">
        <v>40.522500000000001</v>
      </c>
      <c r="G46" s="30">
        <f>F46/$H$8</f>
        <v>1.9296428571428572</v>
      </c>
      <c r="H46" s="3">
        <f t="shared" si="10"/>
        <v>-2.0482028500654824E-5</v>
      </c>
      <c r="I46" s="3">
        <f t="shared" si="15"/>
        <v>2.0482028500654824E-5</v>
      </c>
      <c r="J46">
        <v>243.136</v>
      </c>
      <c r="K46">
        <f>J46/$H$9</f>
        <v>1.9296507936507936</v>
      </c>
      <c r="L46" s="3">
        <f t="shared" si="14"/>
        <v>-1.0282205409708395E-5</v>
      </c>
      <c r="M46" s="30">
        <f t="shared" si="11"/>
        <v>1.3959932563956994</v>
      </c>
      <c r="N46" s="31">
        <f t="shared" si="13"/>
        <v>-1.6706896533801335E-7</v>
      </c>
    </row>
    <row r="47" spans="2:14" x14ac:dyDescent="0.25">
      <c r="B47">
        <v>-1100</v>
      </c>
      <c r="C47">
        <f>C48+100</f>
        <v>201806.72219999999</v>
      </c>
      <c r="D47" s="2">
        <f t="shared" si="12"/>
        <v>4.957692976679585E-4</v>
      </c>
      <c r="E47" s="6">
        <f>D47/$H$7</f>
        <v>2.8881943535685728E-4</v>
      </c>
      <c r="F47">
        <v>40.522500000000001</v>
      </c>
      <c r="G47" s="30">
        <f>F47/$H$8</f>
        <v>1.9296428571428572</v>
      </c>
      <c r="H47" s="3">
        <f t="shared" si="10"/>
        <v>-2.0482028500654824E-5</v>
      </c>
      <c r="I47" s="3">
        <f t="shared" si="15"/>
        <v>2.0482028500654824E-5</v>
      </c>
      <c r="J47">
        <v>243.13475</v>
      </c>
      <c r="K47">
        <f>J47/$H$9</f>
        <v>1.9296408730158729</v>
      </c>
      <c r="L47" s="3">
        <f t="shared" si="14"/>
        <v>-1.5423308114562592E-5</v>
      </c>
      <c r="M47" s="30">
        <f t="shared" si="11"/>
        <v>1.3957971295644176</v>
      </c>
      <c r="N47" s="31">
        <f t="shared" si="13"/>
        <v>-4.1882565963494441E-8</v>
      </c>
    </row>
    <row r="48" spans="2:14" x14ac:dyDescent="0.25">
      <c r="B48">
        <v>-1200</v>
      </c>
      <c r="C48" s="1">
        <v>201706.72219999999</v>
      </c>
      <c r="D48" s="2">
        <f t="shared" si="12"/>
        <v>0</v>
      </c>
      <c r="E48" s="6">
        <f>D48/$H$7</f>
        <v>0</v>
      </c>
      <c r="F48" s="1">
        <v>40.523330000000001</v>
      </c>
      <c r="G48" s="30">
        <f>F48/$H$8</f>
        <v>1.9296823809523811</v>
      </c>
      <c r="H48" s="3">
        <f t="shared" si="10"/>
        <v>0</v>
      </c>
      <c r="I48" s="3">
        <f t="shared" si="15"/>
        <v>0</v>
      </c>
      <c r="J48">
        <v>243.13849999999999</v>
      </c>
      <c r="K48">
        <f>J48/$H$9</f>
        <v>1.929670634920635</v>
      </c>
      <c r="L48" s="3">
        <f t="shared" si="14"/>
        <v>0</v>
      </c>
      <c r="M48" s="30">
        <f>$H$4*(1+D48)/$H$5+1</f>
        <v>1.395601002733136</v>
      </c>
      <c r="N48" s="31">
        <f t="shared" si="13"/>
        <v>0</v>
      </c>
    </row>
    <row r="49" spans="2:21" x14ac:dyDescent="0.25">
      <c r="B49">
        <v>-1300</v>
      </c>
      <c r="C49">
        <f>C48-100</f>
        <v>201606.72219999999</v>
      </c>
      <c r="D49" s="2">
        <f t="shared" si="12"/>
        <v>-4.957692976679585E-4</v>
      </c>
      <c r="E49" s="6">
        <f>D49/$H$7</f>
        <v>-2.8881943535685728E-4</v>
      </c>
      <c r="F49">
        <v>40.523000000000003</v>
      </c>
      <c r="G49" s="30">
        <f>F49/$H$8</f>
        <v>1.9296666666666669</v>
      </c>
      <c r="H49" s="3">
        <f t="shared" si="10"/>
        <v>-8.1434571146752065E-6</v>
      </c>
      <c r="I49" s="3">
        <f t="shared" si="15"/>
        <v>8.1434571146752065E-6</v>
      </c>
      <c r="J49">
        <v>243.13724999999999</v>
      </c>
      <c r="K49">
        <f>J49/$H$9</f>
        <v>1.9296607142857143</v>
      </c>
      <c r="L49" s="3">
        <f t="shared" si="14"/>
        <v>-5.1411027048541974E-6</v>
      </c>
      <c r="M49" s="30">
        <f t="shared" ref="M49:M55" si="16">$H$4*(1+D49)/$H$5+1</f>
        <v>1.3954048759018542</v>
      </c>
      <c r="N49" s="31">
        <f t="shared" si="13"/>
        <v>-4.1473961929485274E-8</v>
      </c>
    </row>
    <row r="50" spans="2:21" x14ac:dyDescent="0.25">
      <c r="B50">
        <v>-1400</v>
      </c>
      <c r="C50">
        <f>C49-100</f>
        <v>201506.72219999999</v>
      </c>
      <c r="D50" s="2">
        <f t="shared" si="12"/>
        <v>-9.9153859533591699E-4</v>
      </c>
      <c r="E50" s="6">
        <f>D50/$H$7</f>
        <v>-5.7763887071371456E-4</v>
      </c>
      <c r="F50">
        <v>40.52261</v>
      </c>
      <c r="G50" s="30">
        <f>F50/$H$8</f>
        <v>1.9296480952380952</v>
      </c>
      <c r="H50" s="3">
        <f t="shared" si="10"/>
        <v>-1.7767542795801444E-5</v>
      </c>
      <c r="I50" s="3">
        <f t="shared" si="15"/>
        <v>1.7767542795801444E-5</v>
      </c>
      <c r="J50">
        <v>243.13475</v>
      </c>
      <c r="K50">
        <f>J50/$H$9</f>
        <v>1.9296408730158729</v>
      </c>
      <c r="L50" s="3">
        <f t="shared" si="14"/>
        <v>-1.5423308114562592E-5</v>
      </c>
      <c r="M50" s="30">
        <f t="shared" si="16"/>
        <v>1.3952087490705725</v>
      </c>
      <c r="N50" s="31">
        <f t="shared" si="13"/>
        <v>-1.6635718574367131E-7</v>
      </c>
    </row>
    <row r="51" spans="2:21" x14ac:dyDescent="0.25">
      <c r="B51">
        <v>-1500</v>
      </c>
      <c r="C51">
        <f>C50-100</f>
        <v>201406.72219999999</v>
      </c>
      <c r="D51" s="2">
        <f t="shared" si="12"/>
        <v>-1.4873078930038755E-3</v>
      </c>
      <c r="E51" s="6">
        <f>D51/$H$7</f>
        <v>-8.6645830607057185E-4</v>
      </c>
      <c r="F51">
        <v>40.521999999999998</v>
      </c>
      <c r="G51" s="30">
        <f>F51/$H$8</f>
        <v>1.9296190476190476</v>
      </c>
      <c r="H51" s="3">
        <f t="shared" si="10"/>
        <v>-3.2820599886634441E-5</v>
      </c>
      <c r="I51" s="3">
        <f t="shared" si="15"/>
        <v>3.2820599886634441E-5</v>
      </c>
      <c r="J51">
        <v>243.131</v>
      </c>
      <c r="K51">
        <f>J51/$H$9</f>
        <v>1.9296111111111112</v>
      </c>
      <c r="L51" s="3">
        <f t="shared" si="14"/>
        <v>-3.084661622901011E-5</v>
      </c>
      <c r="M51" s="30">
        <f t="shared" si="16"/>
        <v>1.3950126222392907</v>
      </c>
      <c r="N51" s="31">
        <f t="shared" si="13"/>
        <v>-3.7470244497848326E-7</v>
      </c>
    </row>
    <row r="52" spans="2:21" x14ac:dyDescent="0.25">
      <c r="B52">
        <v>-1600</v>
      </c>
      <c r="C52">
        <f>C51-100</f>
        <v>201306.72219999999</v>
      </c>
      <c r="D52" s="2">
        <f t="shared" si="12"/>
        <v>-1.983077190671834E-3</v>
      </c>
      <c r="E52" s="6">
        <f>D52/$H$7</f>
        <v>-1.1552777414274291E-3</v>
      </c>
      <c r="F52">
        <v>40.521500000000003</v>
      </c>
      <c r="G52" s="30">
        <f>F52/$H$8</f>
        <v>1.9295952380952381</v>
      </c>
      <c r="H52" s="3">
        <f t="shared" si="10"/>
        <v>-4.515917127249899E-5</v>
      </c>
      <c r="I52" s="3">
        <f t="shared" si="15"/>
        <v>4.515917127249899E-5</v>
      </c>
      <c r="J52">
        <v>243.1285</v>
      </c>
      <c r="K52">
        <f>J52/$H$9</f>
        <v>1.9295912698412698</v>
      </c>
      <c r="L52" s="3">
        <f t="shared" si="14"/>
        <v>-4.1128821638718505E-5</v>
      </c>
      <c r="M52" s="30">
        <f t="shared" si="16"/>
        <v>1.3948164954080089</v>
      </c>
      <c r="N52" s="31">
        <f t="shared" si="13"/>
        <v>-6.6656255274868078E-7</v>
      </c>
      <c r="T52" s="9"/>
      <c r="U52" s="8"/>
    </row>
    <row r="53" spans="2:21" x14ac:dyDescent="0.25">
      <c r="D53" s="2"/>
      <c r="E53" s="6"/>
      <c r="H53" s="3"/>
      <c r="I53" s="3"/>
      <c r="M53" s="30"/>
      <c r="N53" s="31"/>
      <c r="T53" s="6"/>
    </row>
    <row r="54" spans="2:21" x14ac:dyDescent="0.25">
      <c r="D54" s="2"/>
      <c r="E54" s="6"/>
      <c r="H54" s="3"/>
      <c r="I54" s="3"/>
      <c r="M54" s="30"/>
      <c r="N54" s="31"/>
      <c r="T54" s="6"/>
    </row>
    <row r="55" spans="2:21" x14ac:dyDescent="0.25">
      <c r="D55" s="2"/>
      <c r="E55" s="6"/>
      <c r="H55" s="3"/>
      <c r="I55" s="3"/>
      <c r="M55" s="30"/>
      <c r="N55" s="31"/>
      <c r="T55" s="6"/>
    </row>
    <row r="56" spans="2:21" x14ac:dyDescent="0.25">
      <c r="D56" s="2"/>
      <c r="E56" s="6"/>
      <c r="H56" s="3"/>
      <c r="I56" s="3"/>
      <c r="T56" s="9"/>
    </row>
    <row r="57" spans="2:21" x14ac:dyDescent="0.25">
      <c r="D57" s="2"/>
      <c r="E57" s="6"/>
      <c r="F57" s="7"/>
      <c r="H57" s="3"/>
      <c r="I57" s="3"/>
      <c r="O57" s="6"/>
      <c r="T57" s="9"/>
    </row>
    <row r="58" spans="2:21" x14ac:dyDescent="0.25">
      <c r="E58" t="s">
        <v>11</v>
      </c>
      <c r="N58" s="4" t="s">
        <v>24</v>
      </c>
    </row>
    <row r="59" spans="2:21" x14ac:dyDescent="0.25">
      <c r="F59" s="28" t="s">
        <v>23</v>
      </c>
      <c r="G59" s="28" t="s">
        <v>23</v>
      </c>
      <c r="J59" s="28" t="s">
        <v>23</v>
      </c>
      <c r="K59" s="28" t="s">
        <v>23</v>
      </c>
      <c r="L59" s="9"/>
      <c r="N59" s="32">
        <f>1.37</f>
        <v>1.37</v>
      </c>
    </row>
    <row r="60" spans="2:21" x14ac:dyDescent="0.25">
      <c r="B60" s="19" t="s">
        <v>4</v>
      </c>
      <c r="C60" s="19" t="s">
        <v>5</v>
      </c>
      <c r="D60" s="19" t="s">
        <v>1</v>
      </c>
      <c r="E60" s="19" t="s">
        <v>2</v>
      </c>
      <c r="F60" s="19" t="s">
        <v>25</v>
      </c>
      <c r="G60" s="19" t="s">
        <v>6</v>
      </c>
      <c r="H60" s="19" t="s">
        <v>3</v>
      </c>
      <c r="I60" s="19" t="s">
        <v>7</v>
      </c>
      <c r="J60" s="19" t="s">
        <v>15</v>
      </c>
      <c r="K60" s="19" t="s">
        <v>6</v>
      </c>
      <c r="L60" s="19" t="s">
        <v>3</v>
      </c>
      <c r="M60" s="29" t="s">
        <v>0</v>
      </c>
      <c r="N60" s="29" t="s">
        <v>28</v>
      </c>
    </row>
    <row r="61" spans="2:21" x14ac:dyDescent="0.25">
      <c r="B61" s="12">
        <v>0</v>
      </c>
      <c r="C61" s="12">
        <f>C62+100</f>
        <v>202906.72219999999</v>
      </c>
      <c r="D61" s="13">
        <f t="shared" ref="D61:D72" si="17">(C61-C$73)/C$73</f>
        <v>5.9492315720155019E-3</v>
      </c>
      <c r="E61" s="14">
        <f>D61/$H$7</f>
        <v>3.4658332242822874E-3</v>
      </c>
      <c r="F61" s="12">
        <v>40.524329999999999</v>
      </c>
      <c r="G61" s="33">
        <f>F61/$H$8</f>
        <v>1.9297299999999999</v>
      </c>
      <c r="H61" s="15">
        <f t="shared" ref="H61:H81" si="18">(G61-G$73)/G$73</f>
        <v>2.8872378165959204E-5</v>
      </c>
      <c r="I61" s="15">
        <f t="shared" ref="I61:I67" si="19">-1*H61</f>
        <v>-2.8872378165959204E-5</v>
      </c>
      <c r="J61" s="12">
        <v>243.14349999999999</v>
      </c>
      <c r="K61" s="12">
        <f>J61/$H$9</f>
        <v>1.9297103174603174</v>
      </c>
      <c r="L61" s="15">
        <f>(K61-K$73)/K$73</f>
        <v>2.5705645679520449E-5</v>
      </c>
      <c r="M61" s="30">
        <f t="shared" ref="M61:M71" si="20">$H$4*(1+D61)/$H$5+1</f>
        <v>1.397954524708517</v>
      </c>
      <c r="N61" s="31">
        <f>(1/M61^2-1/$N$59^2)*E61</f>
        <v>-7.3112477636994234E-5</v>
      </c>
    </row>
    <row r="62" spans="2:21" x14ac:dyDescent="0.25">
      <c r="B62" s="12">
        <v>-100</v>
      </c>
      <c r="C62" s="12">
        <f>C63+100</f>
        <v>202806.72219999999</v>
      </c>
      <c r="D62" s="13">
        <f t="shared" si="17"/>
        <v>5.453462274347543E-3</v>
      </c>
      <c r="E62" s="14">
        <f>D62/$H$7</f>
        <v>3.17701378892543E-3</v>
      </c>
      <c r="F62" s="12">
        <v>40.524720000000002</v>
      </c>
      <c r="G62" s="33">
        <f>F62/$H$8</f>
        <v>1.9297485714285716</v>
      </c>
      <c r="H62" s="15">
        <f t="shared" si="18"/>
        <v>3.8496504221394006E-5</v>
      </c>
      <c r="I62" s="15">
        <f t="shared" si="19"/>
        <v>-3.8496504221394006E-5</v>
      </c>
      <c r="J62" s="12">
        <v>243.14850000000001</v>
      </c>
      <c r="K62" s="12">
        <f>J62/$H$9</f>
        <v>1.9297500000000001</v>
      </c>
      <c r="L62" s="15">
        <f>(K62-K$73)/K$73</f>
        <v>4.6270162223228864E-5</v>
      </c>
      <c r="M62" s="30">
        <f t="shared" si="20"/>
        <v>1.3977583978772352</v>
      </c>
      <c r="N62" s="31">
        <f t="shared" ref="N62:N81" si="21">(1/M62^2-1/$N$59^2)*E62</f>
        <v>-6.6563525895474161E-5</v>
      </c>
    </row>
    <row r="63" spans="2:21" x14ac:dyDescent="0.25">
      <c r="B63" s="12">
        <v>-200</v>
      </c>
      <c r="C63" s="12">
        <f>C64+100</f>
        <v>202706.72219999999</v>
      </c>
      <c r="D63" s="13">
        <f t="shared" si="17"/>
        <v>4.957692976679585E-3</v>
      </c>
      <c r="E63" s="14">
        <f>D63/$H$7</f>
        <v>2.8881943535685726E-3</v>
      </c>
      <c r="F63" s="12">
        <v>40.52516</v>
      </c>
      <c r="G63" s="33">
        <f>F63/$H$8</f>
        <v>1.9297695238095238</v>
      </c>
      <c r="H63" s="15">
        <f t="shared" si="18"/>
        <v>4.9354492591424561E-5</v>
      </c>
      <c r="I63" s="15">
        <f t="shared" si="19"/>
        <v>-4.9354492591424561E-5</v>
      </c>
      <c r="J63" s="12">
        <v>243.14850000000001</v>
      </c>
      <c r="K63" s="12">
        <f>J63/$H$9</f>
        <v>1.9297500000000001</v>
      </c>
      <c r="L63" s="15">
        <f>(K63-K$73)/K$73</f>
        <v>4.6270162223228864E-5</v>
      </c>
      <c r="M63" s="30">
        <f t="shared" si="20"/>
        <v>1.3975622710459534</v>
      </c>
      <c r="N63" s="31">
        <f t="shared" si="21"/>
        <v>-6.0097353207958294E-5</v>
      </c>
    </row>
    <row r="64" spans="2:21" x14ac:dyDescent="0.25">
      <c r="B64" s="12">
        <v>-300</v>
      </c>
      <c r="C64">
        <f t="shared" ref="C64:C71" si="22">C65+100</f>
        <v>202606.72219999999</v>
      </c>
      <c r="D64" s="13">
        <f t="shared" si="17"/>
        <v>4.461923679011626E-3</v>
      </c>
      <c r="E64" s="6">
        <f>D64/$H$7</f>
        <v>2.5993749182117152E-3</v>
      </c>
      <c r="F64" s="12">
        <v>40.524830000000001</v>
      </c>
      <c r="G64" s="34">
        <f>F64/$H$8</f>
        <v>1.9297538095238096</v>
      </c>
      <c r="H64" s="3">
        <f t="shared" si="18"/>
        <v>4.1211001313872875E-5</v>
      </c>
      <c r="I64" s="3">
        <f t="shared" si="19"/>
        <v>-4.1211001313872875E-5</v>
      </c>
      <c r="J64" s="12">
        <v>243.14850000000001</v>
      </c>
      <c r="K64">
        <f>J64/$H$9</f>
        <v>1.9297500000000001</v>
      </c>
      <c r="L64" s="3">
        <f t="shared" ref="L64:L81" si="23">(K64-K$73)/K$73</f>
        <v>4.6270162223228864E-5</v>
      </c>
      <c r="M64" s="30">
        <f t="shared" si="20"/>
        <v>1.3973661442146716</v>
      </c>
      <c r="N64" s="31">
        <f t="shared" si="21"/>
        <v>-5.3714011875734562E-5</v>
      </c>
    </row>
    <row r="65" spans="2:14" x14ac:dyDescent="0.25">
      <c r="B65" s="12">
        <v>-400</v>
      </c>
      <c r="C65">
        <f t="shared" si="22"/>
        <v>202506.72219999999</v>
      </c>
      <c r="D65" s="13">
        <f t="shared" si="17"/>
        <v>3.966154381343668E-3</v>
      </c>
      <c r="E65" s="6">
        <f>D65/$H$7</f>
        <v>2.3105554828548583E-3</v>
      </c>
      <c r="F65" s="12">
        <v>40.524610000000003</v>
      </c>
      <c r="G65" s="34">
        <f>F65/$H$8</f>
        <v>1.9297433333333334</v>
      </c>
      <c r="H65" s="3">
        <f t="shared" si="18"/>
        <v>3.5782007128800064E-5</v>
      </c>
      <c r="I65" s="3">
        <f t="shared" si="19"/>
        <v>-3.5782007128800064E-5</v>
      </c>
      <c r="J65" s="12">
        <v>243.14725000000001</v>
      </c>
      <c r="K65">
        <f>J65/$H$9</f>
        <v>1.9297400793650794</v>
      </c>
      <c r="L65" s="3">
        <f t="shared" si="23"/>
        <v>4.1129033087301764E-5</v>
      </c>
      <c r="M65" s="30">
        <f t="shared" si="20"/>
        <v>1.3971700173833899</v>
      </c>
      <c r="N65" s="31">
        <f t="shared" si="21"/>
        <v>-4.7413554239255451E-5</v>
      </c>
    </row>
    <row r="66" spans="2:14" x14ac:dyDescent="0.25">
      <c r="B66" s="12">
        <v>-500</v>
      </c>
      <c r="C66">
        <f t="shared" si="22"/>
        <v>202406.72219999999</v>
      </c>
      <c r="D66" s="13">
        <f t="shared" si="17"/>
        <v>3.470385083675709E-3</v>
      </c>
      <c r="E66" s="6">
        <f>D66/$H$7</f>
        <v>2.0217360474980009E-3</v>
      </c>
      <c r="F66" s="12">
        <v>40.524270000000001</v>
      </c>
      <c r="G66" s="34">
        <f>F66/$H$8</f>
        <v>1.929727142857143</v>
      </c>
      <c r="H66" s="3">
        <f t="shared" si="18"/>
        <v>2.739174338830622E-5</v>
      </c>
      <c r="I66" s="3">
        <f t="shared" si="19"/>
        <v>-2.739174338830622E-5</v>
      </c>
      <c r="J66" s="12">
        <v>243.14474999999999</v>
      </c>
      <c r="K66">
        <f>J66/$H$9</f>
        <v>1.9297202380952381</v>
      </c>
      <c r="L66" s="3">
        <f t="shared" si="23"/>
        <v>3.0846774815447556E-5</v>
      </c>
      <c r="M66" s="30">
        <f t="shared" si="20"/>
        <v>1.3969738905521081</v>
      </c>
      <c r="N66" s="31">
        <f t="shared" si="21"/>
        <v>-4.1196032678172034E-5</v>
      </c>
    </row>
    <row r="67" spans="2:14" x14ac:dyDescent="0.25">
      <c r="B67">
        <v>-600</v>
      </c>
      <c r="C67">
        <f t="shared" si="22"/>
        <v>202306.72219999999</v>
      </c>
      <c r="D67" s="13">
        <f t="shared" si="17"/>
        <v>2.974615786007751E-3</v>
      </c>
      <c r="E67" s="6">
        <f>D67/$H$7</f>
        <v>1.7329166121411437E-3</v>
      </c>
      <c r="F67">
        <v>40.52505</v>
      </c>
      <c r="G67" s="34">
        <f>F67/$H$8</f>
        <v>1.9297642857142858</v>
      </c>
      <c r="H67" s="3">
        <f t="shared" si="18"/>
        <v>4.6639995498945686E-5</v>
      </c>
      <c r="I67" s="3">
        <f t="shared" si="19"/>
        <v>-4.6639995498945686E-5</v>
      </c>
      <c r="J67">
        <v>243.14349999999999</v>
      </c>
      <c r="K67">
        <f>J67/$H$9</f>
        <v>1.9297103174603174</v>
      </c>
      <c r="L67" s="3">
        <f t="shared" si="23"/>
        <v>2.5705645679520449E-5</v>
      </c>
      <c r="M67" s="30">
        <f t="shared" si="20"/>
        <v>1.3967777637208265</v>
      </c>
      <c r="N67" s="31">
        <f t="shared" si="21"/>
        <v>-3.5061499611369137E-5</v>
      </c>
    </row>
    <row r="68" spans="2:14" x14ac:dyDescent="0.25">
      <c r="B68">
        <v>-700</v>
      </c>
      <c r="C68">
        <f t="shared" si="22"/>
        <v>202206.72219999999</v>
      </c>
      <c r="D68" s="13">
        <f t="shared" si="17"/>
        <v>2.4788464883397925E-3</v>
      </c>
      <c r="E68" s="6">
        <f>D68/$H$7</f>
        <v>1.4440971767842863E-3</v>
      </c>
      <c r="F68">
        <v>40.523609999999998</v>
      </c>
      <c r="G68" s="34">
        <f>F68/$H$8</f>
        <v>1.9296957142857143</v>
      </c>
      <c r="H68" s="3">
        <f t="shared" si="18"/>
        <v>1.1104760833087786E-5</v>
      </c>
      <c r="I68" s="3">
        <f t="shared" ref="I68:I77" si="24">-1*H68</f>
        <v>-1.1104760833087786E-5</v>
      </c>
      <c r="J68">
        <v>243.14099999999999</v>
      </c>
      <c r="K68">
        <f>J68/$H$9</f>
        <v>1.9296904761904761</v>
      </c>
      <c r="L68" s="3">
        <f t="shared" si="23"/>
        <v>1.5423387407666241E-5</v>
      </c>
      <c r="M68" s="30">
        <f t="shared" si="20"/>
        <v>1.3965816368895447</v>
      </c>
      <c r="N68" s="31">
        <f t="shared" si="21"/>
        <v>-2.9010007496997596E-5</v>
      </c>
    </row>
    <row r="69" spans="2:14" x14ac:dyDescent="0.25">
      <c r="B69">
        <v>-800</v>
      </c>
      <c r="C69">
        <f t="shared" si="22"/>
        <v>202106.72219999999</v>
      </c>
      <c r="D69" s="13">
        <f t="shared" si="17"/>
        <v>1.983077190671834E-3</v>
      </c>
      <c r="E69" s="6">
        <f>D69/$H$7</f>
        <v>1.1552777414274291E-3</v>
      </c>
      <c r="F69">
        <v>40.523269999999997</v>
      </c>
      <c r="G69" s="34">
        <f>F69/$H$8</f>
        <v>1.9296795238095237</v>
      </c>
      <c r="H69" s="3">
        <f t="shared" si="18"/>
        <v>2.7144970924788714E-6</v>
      </c>
      <c r="I69" s="3">
        <f t="shared" si="24"/>
        <v>-2.7144970924788714E-6</v>
      </c>
      <c r="J69">
        <v>243.13974999999999</v>
      </c>
      <c r="K69">
        <f>J69/$H$9</f>
        <v>1.9296805555555554</v>
      </c>
      <c r="L69" s="3">
        <f t="shared" si="23"/>
        <v>1.0282258271739138E-5</v>
      </c>
      <c r="M69" s="30">
        <f t="shared" si="20"/>
        <v>1.3963855100582629</v>
      </c>
      <c r="N69" s="31">
        <f t="shared" si="21"/>
        <v>-2.3041608832511616E-5</v>
      </c>
    </row>
    <row r="70" spans="2:14" x14ac:dyDescent="0.25">
      <c r="B70">
        <v>-900</v>
      </c>
      <c r="C70">
        <f t="shared" si="22"/>
        <v>202006.72219999999</v>
      </c>
      <c r="D70" s="13">
        <f t="shared" si="17"/>
        <v>1.4873078930038755E-3</v>
      </c>
      <c r="E70" s="6">
        <f>D70/$H$7</f>
        <v>8.6645830607057185E-4</v>
      </c>
      <c r="F70">
        <v>40.523049999999998</v>
      </c>
      <c r="G70" s="34">
        <f>F70/$H$8</f>
        <v>1.9296690476190475</v>
      </c>
      <c r="H70" s="3">
        <f t="shared" si="18"/>
        <v>-2.7144970925939396E-6</v>
      </c>
      <c r="I70" s="3">
        <f t="shared" si="24"/>
        <v>2.7144970925939396E-6</v>
      </c>
      <c r="J70">
        <v>243.13724999999999</v>
      </c>
      <c r="K70">
        <f>J70/$H$9</f>
        <v>1.9296607142857143</v>
      </c>
      <c r="L70" s="3">
        <f t="shared" si="23"/>
        <v>0</v>
      </c>
      <c r="M70" s="30">
        <f t="shared" si="20"/>
        <v>1.3961893832269812</v>
      </c>
      <c r="N70" s="31">
        <f t="shared" si="21"/>
        <v>-1.7156356154701352E-5</v>
      </c>
    </row>
    <row r="71" spans="2:14" x14ac:dyDescent="0.25">
      <c r="B71">
        <v>-1000</v>
      </c>
      <c r="C71">
        <f t="shared" si="22"/>
        <v>201906.72219999999</v>
      </c>
      <c r="D71" s="13">
        <f t="shared" si="17"/>
        <v>9.9153859533591699E-4</v>
      </c>
      <c r="E71" s="6">
        <f>D71/$H$7</f>
        <v>5.7763887071371456E-4</v>
      </c>
      <c r="F71">
        <v>40.523000000000003</v>
      </c>
      <c r="G71" s="34">
        <f>F71/$H$8</f>
        <v>1.9296666666666669</v>
      </c>
      <c r="H71" s="3">
        <f t="shared" si="18"/>
        <v>-3.9483594071896905E-6</v>
      </c>
      <c r="I71" s="3">
        <f t="shared" si="24"/>
        <v>3.9483594071896905E-6</v>
      </c>
      <c r="J71">
        <v>243.13724999999999</v>
      </c>
      <c r="K71">
        <f>J71/$H$9</f>
        <v>1.9296607142857143</v>
      </c>
      <c r="L71" s="3">
        <f t="shared" si="23"/>
        <v>0</v>
      </c>
      <c r="M71" s="30">
        <f>$H$4*(1+D71)/$H$5+1</f>
        <v>1.3959932563956994</v>
      </c>
      <c r="N71" s="31">
        <f t="shared" si="21"/>
        <v>-1.1354302039727949E-5</v>
      </c>
    </row>
    <row r="72" spans="2:14" x14ac:dyDescent="0.25">
      <c r="B72">
        <v>-1100</v>
      </c>
      <c r="C72">
        <f>C73+100</f>
        <v>201806.72219999999</v>
      </c>
      <c r="D72" s="13">
        <f t="shared" si="17"/>
        <v>4.957692976679585E-4</v>
      </c>
      <c r="E72" s="6">
        <f>D72/$H$7</f>
        <v>2.8881943535685728E-4</v>
      </c>
      <c r="F72">
        <v>40.52261</v>
      </c>
      <c r="G72" s="34">
        <f>F72/$H$8</f>
        <v>1.9296480952380952</v>
      </c>
      <c r="H72" s="3">
        <f t="shared" si="18"/>
        <v>-1.3572485462624493E-5</v>
      </c>
      <c r="I72" s="3">
        <f t="shared" si="24"/>
        <v>1.3572485462624493E-5</v>
      </c>
      <c r="J72">
        <v>243.13475</v>
      </c>
      <c r="K72">
        <f>J72/$H$9</f>
        <v>1.9296408730158729</v>
      </c>
      <c r="L72" s="3">
        <f t="shared" si="23"/>
        <v>-1.0282258271854208E-5</v>
      </c>
      <c r="M72" s="30">
        <f t="shared" ref="M72:M75" si="25">$H$4*(1+D72)/$H$5+1</f>
        <v>1.3957971295644176</v>
      </c>
      <c r="N72" s="31">
        <f t="shared" si="21"/>
        <v>-5.6354991031584624E-6</v>
      </c>
    </row>
    <row r="73" spans="2:14" x14ac:dyDescent="0.25">
      <c r="B73">
        <v>-1200</v>
      </c>
      <c r="C73" s="1">
        <v>201706.72219999999</v>
      </c>
      <c r="D73" s="13">
        <f>(C73-C$73)/C$73</f>
        <v>0</v>
      </c>
      <c r="E73" s="6">
        <f>D73/$H$7</f>
        <v>0</v>
      </c>
      <c r="F73" s="1">
        <v>40.523159999999997</v>
      </c>
      <c r="G73" s="34">
        <f>F73/$H$8</f>
        <v>1.9296742857142857</v>
      </c>
      <c r="H73" s="3">
        <f t="shared" si="18"/>
        <v>0</v>
      </c>
      <c r="I73" s="3">
        <f t="shared" si="24"/>
        <v>0</v>
      </c>
      <c r="J73">
        <v>243.13724999999999</v>
      </c>
      <c r="K73">
        <f>J73/$H$9</f>
        <v>1.9296607142857143</v>
      </c>
      <c r="L73" s="3">
        <f t="shared" si="23"/>
        <v>0</v>
      </c>
      <c r="M73" s="30">
        <f t="shared" si="25"/>
        <v>1.395601002733136</v>
      </c>
      <c r="N73" s="31">
        <f t="shared" si="21"/>
        <v>0</v>
      </c>
    </row>
    <row r="74" spans="2:14" x14ac:dyDescent="0.25">
      <c r="B74">
        <v>-1300</v>
      </c>
      <c r="C74">
        <f t="shared" ref="C74:C81" si="26">C73-100</f>
        <v>201606.72219999999</v>
      </c>
      <c r="D74" s="13">
        <f t="shared" ref="D74:D81" si="27">(C74-C$73)/C$73</f>
        <v>-4.957692976679585E-4</v>
      </c>
      <c r="E74" s="6">
        <f>D74/$H$7</f>
        <v>-2.8881943535685728E-4</v>
      </c>
      <c r="F74">
        <v>40.522660000000002</v>
      </c>
      <c r="G74" s="34">
        <f>F74/$H$8</f>
        <v>1.9296504761904762</v>
      </c>
      <c r="H74" s="3">
        <f t="shared" si="18"/>
        <v>-1.2338623147798605E-5</v>
      </c>
      <c r="I74" s="3">
        <f t="shared" si="24"/>
        <v>1.2338623147798605E-5</v>
      </c>
      <c r="J74">
        <v>243.13475</v>
      </c>
      <c r="K74">
        <f>J74/$H$9</f>
        <v>1.9296408730158729</v>
      </c>
      <c r="L74" s="3">
        <f t="shared" si="23"/>
        <v>-1.0282258271854208E-5</v>
      </c>
      <c r="M74" s="30">
        <f t="shared" si="25"/>
        <v>1.3954048759018542</v>
      </c>
      <c r="N74" s="31">
        <f t="shared" si="21"/>
        <v>5.5521425752654827E-6</v>
      </c>
    </row>
    <row r="75" spans="2:14" x14ac:dyDescent="0.25">
      <c r="B75">
        <v>-1400</v>
      </c>
      <c r="C75">
        <f t="shared" si="26"/>
        <v>201506.72219999999</v>
      </c>
      <c r="D75" s="13">
        <f t="shared" si="27"/>
        <v>-9.9153859533591699E-4</v>
      </c>
      <c r="E75" s="6">
        <f>D75/$H$7</f>
        <v>-5.7763887071371456E-4</v>
      </c>
      <c r="F75">
        <v>40.521830000000001</v>
      </c>
      <c r="G75" s="34">
        <f>F75/$H$8</f>
        <v>1.9296109523809524</v>
      </c>
      <c r="H75" s="3">
        <f t="shared" si="18"/>
        <v>-3.2820737573263961E-5</v>
      </c>
      <c r="I75" s="3">
        <f t="shared" si="24"/>
        <v>3.2820737573263961E-5</v>
      </c>
      <c r="J75">
        <v>243.131</v>
      </c>
      <c r="K75">
        <f>J75/$H$9</f>
        <v>1.9296111111111112</v>
      </c>
      <c r="L75" s="3">
        <f t="shared" si="23"/>
        <v>-2.5705645679520449E-5</v>
      </c>
      <c r="M75" s="30">
        <f t="shared" si="25"/>
        <v>1.3952087490705725</v>
      </c>
      <c r="N75" s="31">
        <f t="shared" si="21"/>
        <v>1.1020875888646265E-5</v>
      </c>
    </row>
    <row r="76" spans="2:14" x14ac:dyDescent="0.25">
      <c r="B76">
        <v>-1500</v>
      </c>
      <c r="C76">
        <f t="shared" si="26"/>
        <v>201406.72219999999</v>
      </c>
      <c r="D76" s="13">
        <f t="shared" si="27"/>
        <v>-1.4873078930038755E-3</v>
      </c>
      <c r="E76" s="6">
        <f>D76/$H$7</f>
        <v>-8.6645830607057185E-4</v>
      </c>
      <c r="F76">
        <v>40.521329999999999</v>
      </c>
      <c r="G76" s="34">
        <f>F76/$H$8</f>
        <v>1.9295871428571427</v>
      </c>
      <c r="H76" s="3">
        <f t="shared" si="18"/>
        <v>-4.5159360721177638E-5</v>
      </c>
      <c r="I76" s="3">
        <f t="shared" si="24"/>
        <v>4.5159360721177638E-5</v>
      </c>
      <c r="J76">
        <v>243.126</v>
      </c>
      <c r="K76">
        <f>J76/$H$9</f>
        <v>1.9295714285714287</v>
      </c>
      <c r="L76" s="3">
        <f t="shared" si="23"/>
        <v>-4.6270162223113797E-5</v>
      </c>
      <c r="M76" s="30">
        <f t="shared" ref="M76:M81" si="28">$H$4*(1+D76)/$H$5+1</f>
        <v>1.3950126222392907</v>
      </c>
      <c r="N76" s="31">
        <f t="shared" si="21"/>
        <v>1.6406147166606421E-5</v>
      </c>
    </row>
    <row r="77" spans="2:14" x14ac:dyDescent="0.25">
      <c r="B77">
        <v>-1600</v>
      </c>
      <c r="C77">
        <f t="shared" si="26"/>
        <v>201306.72219999999</v>
      </c>
      <c r="D77" s="13">
        <f t="shared" si="27"/>
        <v>-1.983077190671834E-3</v>
      </c>
      <c r="E77" s="6">
        <f>D77/$H$7</f>
        <v>-1.1552777414274291E-3</v>
      </c>
      <c r="F77">
        <v>40.520220000000002</v>
      </c>
      <c r="G77" s="34">
        <f>F77/$H$8</f>
        <v>1.9295342857142859</v>
      </c>
      <c r="H77" s="3">
        <f t="shared" si="18"/>
        <v>-7.255110410925372E-5</v>
      </c>
      <c r="I77" s="3">
        <f t="shared" si="24"/>
        <v>7.255110410925372E-5</v>
      </c>
      <c r="J77">
        <v>243.12100000000001</v>
      </c>
      <c r="K77">
        <f>J77/$H$9</f>
        <v>1.929531746031746</v>
      </c>
      <c r="L77" s="3">
        <f t="shared" si="23"/>
        <v>-6.6834678766822212E-5</v>
      </c>
      <c r="M77" s="30">
        <f t="shared" si="28"/>
        <v>1.3948164954080089</v>
      </c>
      <c r="N77" s="31">
        <f t="shared" si="21"/>
        <v>2.170790359603119E-5</v>
      </c>
    </row>
    <row r="78" spans="2:14" x14ac:dyDescent="0.25">
      <c r="B78">
        <v>-1700</v>
      </c>
      <c r="C78">
        <f t="shared" si="26"/>
        <v>201206.72219999999</v>
      </c>
      <c r="D78" s="13">
        <f t="shared" si="27"/>
        <v>-2.4788464883397925E-3</v>
      </c>
      <c r="E78" s="6">
        <f>D78/$H$7</f>
        <v>-1.4440971767842863E-3</v>
      </c>
      <c r="F78">
        <v>40.519440000000003</v>
      </c>
      <c r="G78" s="34">
        <f>F78/$H$8</f>
        <v>1.929497142857143</v>
      </c>
      <c r="H78" s="3">
        <f t="shared" si="18"/>
        <v>-9.1799356219893189E-5</v>
      </c>
      <c r="I78" s="3">
        <f>-1*H78</f>
        <v>9.1799356219893189E-5</v>
      </c>
      <c r="J78">
        <v>243.11600000000001</v>
      </c>
      <c r="K78">
        <f>J78/$H$9</f>
        <v>1.9294920634920636</v>
      </c>
      <c r="L78" s="3">
        <f t="shared" si="23"/>
        <v>-8.7399195310415554E-5</v>
      </c>
      <c r="M78" s="30">
        <f t="shared" si="28"/>
        <v>1.3946203685767271</v>
      </c>
      <c r="N78" s="31">
        <f t="shared" si="21"/>
        <v>2.6926092324191548E-5</v>
      </c>
    </row>
    <row r="79" spans="2:14" x14ac:dyDescent="0.25">
      <c r="B79">
        <v>-1800</v>
      </c>
      <c r="C79">
        <f t="shared" si="26"/>
        <v>201106.72219999999</v>
      </c>
      <c r="D79" s="13">
        <f t="shared" si="27"/>
        <v>-2.974615786007751E-3</v>
      </c>
      <c r="E79" s="6">
        <f>D79/$H$7</f>
        <v>-1.7329166121411437E-3</v>
      </c>
      <c r="F79">
        <v>40.518659999999997</v>
      </c>
      <c r="G79" s="34">
        <f>F79/$H$8</f>
        <v>1.92946</v>
      </c>
      <c r="H79" s="3">
        <f t="shared" si="18"/>
        <v>-1.1104760833064772E-4</v>
      </c>
      <c r="I79" s="3">
        <f>-1*H79</f>
        <v>1.1104760833064772E-4</v>
      </c>
      <c r="J79">
        <v>243.11099999999999</v>
      </c>
      <c r="K79">
        <f>J79/$H$9</f>
        <v>1.9294523809523809</v>
      </c>
      <c r="L79" s="10">
        <f t="shared" si="23"/>
        <v>-1.0796371185412397E-4</v>
      </c>
      <c r="M79" s="30">
        <f t="shared" si="28"/>
        <v>1.3944242417454453</v>
      </c>
      <c r="N79" s="31">
        <f t="shared" si="21"/>
        <v>3.206066045870992E-5</v>
      </c>
    </row>
    <row r="80" spans="2:14" x14ac:dyDescent="0.25">
      <c r="B80">
        <v>-1900</v>
      </c>
      <c r="C80">
        <f t="shared" si="26"/>
        <v>201006.72219999999</v>
      </c>
      <c r="D80" s="13">
        <f t="shared" si="27"/>
        <v>-3.470385083675709E-3</v>
      </c>
      <c r="E80" s="6">
        <f>D80/$H$7</f>
        <v>-2.0217360474980009E-3</v>
      </c>
      <c r="F80" s="12">
        <v>40.517719999999997</v>
      </c>
      <c r="G80" s="33">
        <f>F80/$H$8</f>
        <v>1.9294152380952379</v>
      </c>
      <c r="H80" s="12">
        <f t="shared" si="18"/>
        <v>-1.3424421984870703E-4</v>
      </c>
      <c r="I80" s="12">
        <f>-1*H80</f>
        <v>1.3424421984870703E-4</v>
      </c>
      <c r="J80" s="12">
        <v>243.10599999999999</v>
      </c>
      <c r="K80">
        <f>J80/$H$9</f>
        <v>1.9294126984126985</v>
      </c>
      <c r="L80" s="10">
        <f t="shared" si="23"/>
        <v>-1.2852822839771731E-4</v>
      </c>
      <c r="M80" s="30">
        <f t="shared" si="28"/>
        <v>1.3942281149141638</v>
      </c>
      <c r="N80" s="31">
        <f t="shared" si="21"/>
        <v>3.711155506752595E-5</v>
      </c>
    </row>
    <row r="81" spans="2:18" x14ac:dyDescent="0.25">
      <c r="B81">
        <v>-2000</v>
      </c>
      <c r="C81">
        <f t="shared" si="26"/>
        <v>200906.72219999999</v>
      </c>
      <c r="D81" s="13">
        <f t="shared" si="27"/>
        <v>-3.966154381343668E-3</v>
      </c>
      <c r="E81" s="6">
        <f>D81/$H$7</f>
        <v>-2.3105554828548583E-3</v>
      </c>
      <c r="F81">
        <v>40.51688</v>
      </c>
      <c r="G81" s="34">
        <f>F81/$H$8</f>
        <v>1.929375238095238</v>
      </c>
      <c r="H81" s="3">
        <f t="shared" si="18"/>
        <v>-1.5497310673699948E-4</v>
      </c>
      <c r="I81" s="3">
        <f>-1*H81</f>
        <v>1.5497310673699948E-4</v>
      </c>
      <c r="J81">
        <v>243.101</v>
      </c>
      <c r="K81">
        <f>J81/$H$9</f>
        <v>1.9293730158730158</v>
      </c>
      <c r="L81" s="10">
        <f t="shared" si="23"/>
        <v>-1.4909274494142574E-4</v>
      </c>
      <c r="M81" s="30">
        <f t="shared" si="28"/>
        <v>1.394031988082882</v>
      </c>
      <c r="N81" s="31">
        <f t="shared" si="21"/>
        <v>4.2078723178859345E-5</v>
      </c>
      <c r="P81" s="10"/>
      <c r="Q81" s="3"/>
      <c r="R81" s="3"/>
    </row>
    <row r="82" spans="2:18" x14ac:dyDescent="0.25">
      <c r="H82" s="3"/>
      <c r="I82" s="3"/>
      <c r="M82" s="2"/>
      <c r="N82" s="11"/>
      <c r="P82" s="10"/>
      <c r="Q82" s="3"/>
      <c r="R82" s="3"/>
    </row>
    <row r="83" spans="2:18" x14ac:dyDescent="0.25">
      <c r="H83" s="3"/>
      <c r="I83" s="3"/>
      <c r="M83" s="2"/>
      <c r="N83" s="11"/>
      <c r="P83" s="10"/>
      <c r="Q83" s="3"/>
      <c r="R83" s="3"/>
    </row>
    <row r="84" spans="2:18" x14ac:dyDescent="0.25">
      <c r="B84" s="16"/>
      <c r="C84" s="16"/>
      <c r="D84" s="16"/>
      <c r="E84" s="16"/>
      <c r="H84" s="3"/>
      <c r="I84" s="3"/>
      <c r="M84" s="2"/>
      <c r="N84" s="11"/>
      <c r="P84" s="10"/>
      <c r="Q84" s="3"/>
      <c r="R84" s="3"/>
    </row>
    <row r="85" spans="2:18" x14ac:dyDescent="0.25">
      <c r="B85" s="16"/>
      <c r="C85" s="16"/>
      <c r="D85" s="16"/>
      <c r="E85" s="16"/>
      <c r="H85" s="3"/>
      <c r="I85" s="3"/>
      <c r="M85" s="2"/>
      <c r="N85" s="11"/>
      <c r="P85" s="10"/>
      <c r="Q85" s="3"/>
      <c r="R85" s="3"/>
    </row>
    <row r="86" spans="2:18" x14ac:dyDescent="0.25">
      <c r="B86" s="16"/>
      <c r="C86" s="16"/>
      <c r="D86" s="16"/>
      <c r="E86" s="16"/>
      <c r="H86" s="3"/>
      <c r="I86" s="3"/>
      <c r="M86" s="2"/>
      <c r="N86" s="11"/>
      <c r="O86" s="2"/>
      <c r="P86" s="10"/>
      <c r="Q86" s="3"/>
      <c r="R86" s="3"/>
    </row>
    <row r="87" spans="2:18" x14ac:dyDescent="0.25">
      <c r="B87" s="16"/>
      <c r="C87" s="16"/>
      <c r="D87" s="16"/>
      <c r="E87" s="16"/>
      <c r="H87" s="3"/>
      <c r="I87" s="3"/>
      <c r="M87" s="2"/>
      <c r="Q87" s="3"/>
      <c r="R87" s="3"/>
    </row>
    <row r="88" spans="2:18" x14ac:dyDescent="0.25">
      <c r="B88" s="16"/>
      <c r="C88" s="16"/>
      <c r="D88" s="16"/>
      <c r="E88" s="16"/>
      <c r="H88" s="3"/>
      <c r="I88" s="3"/>
    </row>
    <row r="89" spans="2:18" x14ac:dyDescent="0.25">
      <c r="B89" s="16"/>
      <c r="C89" s="16"/>
      <c r="D89" s="16"/>
      <c r="E89" s="16"/>
      <c r="H89" s="3"/>
      <c r="I89" s="3"/>
    </row>
    <row r="90" spans="2:18" x14ac:dyDescent="0.25">
      <c r="B90" s="16"/>
      <c r="C90" s="16"/>
      <c r="D90" s="16"/>
      <c r="E90" s="16"/>
      <c r="H90" s="3"/>
      <c r="I90" s="3"/>
    </row>
    <row r="91" spans="2:18" x14ac:dyDescent="0.25">
      <c r="B91" s="16"/>
      <c r="C91" s="16"/>
      <c r="D91" s="16"/>
      <c r="E91" s="16"/>
      <c r="H91" s="3"/>
      <c r="I91" s="3"/>
    </row>
    <row r="92" spans="2:18" x14ac:dyDescent="0.25">
      <c r="H92" s="3"/>
      <c r="I92" s="3"/>
    </row>
    <row r="93" spans="2:18" x14ac:dyDescent="0.25">
      <c r="H93" s="3"/>
      <c r="I93" s="3"/>
    </row>
    <row r="94" spans="2:18" x14ac:dyDescent="0.25">
      <c r="H94" s="3"/>
      <c r="I94" s="3"/>
    </row>
    <row r="95" spans="2:18" x14ac:dyDescent="0.25">
      <c r="H95" s="3"/>
      <c r="I95" s="3"/>
    </row>
    <row r="96" spans="2:18" x14ac:dyDescent="0.25">
      <c r="H96" s="3"/>
      <c r="I96" s="3"/>
    </row>
    <row r="97" spans="8:9" x14ac:dyDescent="0.25">
      <c r="H97" s="3"/>
      <c r="I97" s="3"/>
    </row>
    <row r="98" spans="8:9" x14ac:dyDescent="0.25">
      <c r="H98" s="3"/>
      <c r="I98" s="3"/>
    </row>
    <row r="99" spans="8:9" x14ac:dyDescent="0.25">
      <c r="H99" s="3"/>
      <c r="I99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Quads_setting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Weick, Helmut</cp:lastModifiedBy>
  <dcterms:created xsi:type="dcterms:W3CDTF">2021-02-17T14:36:16Z</dcterms:created>
  <dcterms:modified xsi:type="dcterms:W3CDTF">2021-06-29T08:29:10Z</dcterms:modified>
</cp:coreProperties>
</file>